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095" tabRatio="601" activeTab="3"/>
  </bookViews>
  <sheets>
    <sheet name="січень" sheetId="1" r:id="rId1"/>
    <sheet name="лютий" sheetId="2" r:id="rId2"/>
    <sheet name="березень" sheetId="3" r:id="rId3"/>
    <sheet name="з початку року" sheetId="4" r:id="rId4"/>
    <sheet name="уточнення планових показників" sheetId="5" r:id="rId5"/>
  </sheets>
  <externalReferences>
    <externalReference r:id="rId8"/>
  </externalReferences>
  <definedNames>
    <definedName name="_xlnm.Print_Area" localSheetId="3">'з початку року'!$A$1:$Q$45</definedName>
  </definedNames>
  <calcPr fullCalcOnLoad="1"/>
</workbook>
</file>

<file path=xl/sharedStrings.xml><?xml version="1.0" encoding="utf-8"?>
<sst xmlns="http://schemas.openxmlformats.org/spreadsheetml/2006/main" count="148" uniqueCount="81">
  <si>
    <t>Дата</t>
  </si>
  <si>
    <t>Податок з доходів фізичних осіб</t>
  </si>
  <si>
    <t>Плата за землю</t>
  </si>
  <si>
    <t>Єдиний податок</t>
  </si>
  <si>
    <t>Місцеві податки і збори</t>
  </si>
  <si>
    <t>Плата за оренду майна</t>
  </si>
  <si>
    <t>Зовнішня реклама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</si>
  <si>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</si>
  <si>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</si>
  <si>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</si>
  <si>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</si>
  <si>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</si>
  <si>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</si>
  <si>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</si>
  <si>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</si>
  <si>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</si>
  <si>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</si>
  <si>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</si>
  <si>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</si>
  <si>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</si>
  <si>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</si>
  <si>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</si>
  <si>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</si>
  <si>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Уточнений розпис доходів</t>
  </si>
  <si>
    <t xml:space="preserve">всього </t>
  </si>
  <si>
    <t xml:space="preserve"> </t>
  </si>
  <si>
    <t>факт</t>
  </si>
  <si>
    <t>відхилення</t>
  </si>
  <si>
    <t>надходження від продажу землі (тис.грн.)</t>
  </si>
  <si>
    <t>надходження від приватизації майна (тис.грн.)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</si>
  <si>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</si>
  <si>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</si>
  <si>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</si>
  <si>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</si>
  <si>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</si>
  <si>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</si>
  <si>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</si>
  <si>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Податок на прибуток</t>
  </si>
  <si>
    <t>Державне мито</t>
  </si>
  <si>
    <t>єдиний податок (тис.грн.)</t>
  </si>
  <si>
    <t>розміщено на депозит (тис.грн.)</t>
  </si>
  <si>
    <t xml:space="preserve">Залишок коштів  </t>
  </si>
  <si>
    <t>в тому числі:</t>
  </si>
  <si>
    <t>субвенції</t>
  </si>
  <si>
    <t>податки</t>
  </si>
  <si>
    <t>всього податків (доходи бюджету розвитку, тис.грн.)</t>
  </si>
  <si>
    <t>залучення</t>
  </si>
  <si>
    <t>в тому числі :</t>
  </si>
  <si>
    <t>облігації</t>
  </si>
  <si>
    <t>Пайова участь</t>
  </si>
  <si>
    <t>пайова участь у розвитку інфраструктури м. Черкаси (тис.грн.)</t>
  </si>
  <si>
    <t>податок на нерухоме майно, відмінне від земельної ділянки, сплачений фізособами (тис.грн.)</t>
  </si>
  <si>
    <t>Фактичні надходження (січень)</t>
  </si>
  <si>
    <r>
      <t xml:space="preserve"> </t>
    </r>
    <r>
      <rPr>
        <b/>
        <u val="single"/>
        <sz val="10"/>
        <rFont val="Times New Roman"/>
        <family val="1"/>
      </rPr>
      <t xml:space="preserve">Прогноз </t>
    </r>
    <r>
      <rPr>
        <sz val="10"/>
        <rFont val="Times New Roman"/>
        <family val="1"/>
      </rPr>
      <t xml:space="preserve">надходжень </t>
    </r>
  </si>
  <si>
    <t>Аналіз планових показників надходжень до загального фонду міського бюджету  2013 рік</t>
  </si>
  <si>
    <t>податки -</t>
  </si>
  <si>
    <t>субвенції-</t>
  </si>
  <si>
    <t>випуск облігацій-</t>
  </si>
  <si>
    <t>Помісячний розпис доходів ЗФ на  2013 рік</t>
  </si>
  <si>
    <t>Податок на нерухоме майно</t>
  </si>
  <si>
    <t>залуч. з загал. фонду</t>
  </si>
  <si>
    <t>Динаміка надходжень податків та неподаткових платежів за січень 2014 року</t>
  </si>
  <si>
    <t xml:space="preserve">Динаміка надходжень до бюджету розвитку за січень 2014 р. </t>
  </si>
  <si>
    <t>станом на 01.02.2014 р.</t>
  </si>
  <si>
    <r>
      <t xml:space="preserve">станом на 01.02.2014р.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</si>
  <si>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2014 року</t>
  </si>
  <si>
    <t>Фактичні надходження (лютий)</t>
  </si>
  <si>
    <t xml:space="preserve">Динаміка надходжень до бюджету розвитку за лютий 2014 р. </t>
  </si>
  <si>
    <t>ЗАТВЕРДЖЕНИЙ ПЛАН НА  2014 рік</t>
  </si>
  <si>
    <t>00.00.2014</t>
  </si>
  <si>
    <t>станом на 01.03.2014 р.</t>
  </si>
  <si>
    <r>
      <t xml:space="preserve">станом на 01.03.2014р.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</si>
  <si>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2014 року</t>
  </si>
  <si>
    <t>Фактичні надходження (березень)</t>
  </si>
  <si>
    <t xml:space="preserve">Динаміка надходжень до бюджету розвитку за березень 2014 р. </t>
  </si>
  <si>
    <t>план на січень-березень  2014р.</t>
  </si>
  <si>
    <t>станом на 18.03.2014 р.</t>
  </si>
  <si>
    <r>
      <t xml:space="preserve">станом на 18.03.2014р.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</si>
  <si>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18.03.2014р.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</si>
  <si>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18.03.2014</t>
    </r>
    <r>
      <rPr>
        <sz val="10"/>
        <rFont val="Times New Roman"/>
        <family val="1"/>
      </rPr>
      <t xml:space="preserve"> (тис.грн.)</t>
    </r>
  </si>
  <si>
    <t>Зміни до розпису станом на 17.03.2014р. :</t>
  </si>
</sst>
</file>

<file path=xl/styles.xml><?xml version="1.0" encoding="utf-8"?>
<styleSheet xmlns="http://schemas.openxmlformats.org/spreadsheetml/2006/main">
  <numFmts count="3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</numFmts>
  <fonts count="68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"/>
      <color indexed="8"/>
      <name val="Times New Roman"/>
      <family val="0"/>
    </font>
    <font>
      <sz val="7"/>
      <color indexed="8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9.2"/>
      <color indexed="8"/>
      <name val="Times New Roman"/>
      <family val="0"/>
    </font>
    <font>
      <sz val="21.75"/>
      <color indexed="8"/>
      <name val="Arial Cyr"/>
      <family val="0"/>
    </font>
    <font>
      <sz val="11.25"/>
      <color indexed="8"/>
      <name val="Times New Roman"/>
      <family val="0"/>
    </font>
    <font>
      <sz val="8.75"/>
      <color indexed="8"/>
      <name val="Arial Cyr"/>
      <family val="0"/>
    </font>
    <font>
      <b/>
      <sz val="10"/>
      <color indexed="8"/>
      <name val="Arial Cyr"/>
      <family val="0"/>
    </font>
    <font>
      <sz val="8"/>
      <color indexed="8"/>
      <name val="Arial Cyr"/>
      <family val="0"/>
    </font>
    <font>
      <b/>
      <sz val="15"/>
      <color indexed="8"/>
      <name val="Times New Roman"/>
      <family val="0"/>
    </font>
    <font>
      <sz val="7.35"/>
      <color indexed="8"/>
      <name val="Arial Cyr"/>
      <family val="0"/>
    </font>
    <font>
      <sz val="9"/>
      <color indexed="8"/>
      <name val="Times New Roman"/>
      <family val="0"/>
    </font>
    <font>
      <sz val="11"/>
      <color indexed="8"/>
      <name val="Times New Roman"/>
      <family val="0"/>
    </font>
    <font>
      <sz val="12"/>
      <color indexed="8"/>
      <name val="Times New Roman"/>
      <family val="0"/>
    </font>
    <font>
      <sz val="10"/>
      <color indexed="8"/>
      <name val="Arial Cyr"/>
      <family val="0"/>
    </font>
    <font>
      <sz val="5.25"/>
      <color indexed="8"/>
      <name val="Arial Cyr"/>
      <family val="0"/>
    </font>
    <font>
      <sz val="5.5"/>
      <color indexed="8"/>
      <name val="Arial Cyr"/>
      <family val="0"/>
    </font>
    <font>
      <b/>
      <sz val="8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2"/>
      <name val="Times New Roman"/>
      <family val="1"/>
    </font>
    <font>
      <b/>
      <u val="single"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38" fillId="21" borderId="7" applyNumberFormat="0" applyAlignment="0" applyProtection="0"/>
    <xf numFmtId="0" fontId="27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41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180" fontId="2" fillId="0" borderId="10" xfId="0" applyNumberFormat="1" applyFont="1" applyBorder="1" applyAlignment="1">
      <alignment/>
    </xf>
    <xf numFmtId="9" fontId="2" fillId="0" borderId="11" xfId="57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180" fontId="2" fillId="0" borderId="12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4" xfId="0" applyNumberFormat="1" applyFont="1" applyFill="1" applyBorder="1" applyAlignment="1">
      <alignment horizontal="center"/>
    </xf>
    <xf numFmtId="180" fontId="11" fillId="0" borderId="15" xfId="0" applyNumberFormat="1" applyFont="1" applyBorder="1" applyAlignment="1">
      <alignment/>
    </xf>
    <xf numFmtId="184" fontId="11" fillId="0" borderId="16" xfId="0" applyNumberFormat="1" applyFont="1" applyBorder="1" applyAlignment="1">
      <alignment/>
    </xf>
    <xf numFmtId="185" fontId="0" fillId="0" borderId="12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185" fontId="1" fillId="0" borderId="0" xfId="0" applyNumberFormat="1" applyFont="1" applyFill="1" applyBorder="1" applyAlignment="1">
      <alignment/>
    </xf>
    <xf numFmtId="0" fontId="7" fillId="0" borderId="14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0" xfId="0" applyNumberFormat="1" applyFont="1" applyBorder="1" applyAlignment="1">
      <alignment/>
    </xf>
    <xf numFmtId="185" fontId="8" fillId="4" borderId="10" xfId="0" applyNumberFormat="1" applyFont="1" applyFill="1" applyBorder="1" applyAlignment="1">
      <alignment/>
    </xf>
    <xf numFmtId="185" fontId="0" fillId="0" borderId="10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185" fontId="12" fillId="0" borderId="21" xfId="0" applyNumberFormat="1" applyFont="1" applyBorder="1" applyAlignment="1">
      <alignment/>
    </xf>
    <xf numFmtId="14" fontId="19" fillId="0" borderId="22" xfId="0" applyNumberFormat="1" applyFont="1" applyBorder="1" applyAlignment="1">
      <alignment horizontal="right"/>
    </xf>
    <xf numFmtId="185" fontId="19" fillId="0" borderId="12" xfId="0" applyNumberFormat="1" applyFont="1" applyBorder="1" applyAlignment="1">
      <alignment/>
    </xf>
    <xf numFmtId="185" fontId="20" fillId="0" borderId="12" xfId="0" applyNumberFormat="1" applyFont="1" applyBorder="1" applyAlignment="1">
      <alignment/>
    </xf>
    <xf numFmtId="16" fontId="11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0" xfId="0" applyNumberFormat="1" applyFont="1" applyBorder="1" applyAlignment="1">
      <alignment horizontal="center" vertical="center" wrapText="1"/>
    </xf>
    <xf numFmtId="185" fontId="2" fillId="0" borderId="10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5" fontId="12" fillId="0" borderId="23" xfId="0" applyNumberFormat="1" applyFont="1" applyBorder="1" applyAlignment="1">
      <alignment/>
    </xf>
    <xf numFmtId="185" fontId="12" fillId="0" borderId="24" xfId="0" applyNumberFormat="1" applyFont="1" applyBorder="1" applyAlignment="1">
      <alignment/>
    </xf>
    <xf numFmtId="185" fontId="12" fillId="0" borderId="25" xfId="0" applyNumberFormat="1" applyFont="1" applyBorder="1" applyAlignment="1">
      <alignment/>
    </xf>
    <xf numFmtId="185" fontId="12" fillId="0" borderId="14" xfId="0" applyNumberFormat="1" applyFont="1" applyBorder="1" applyAlignment="1">
      <alignment/>
    </xf>
    <xf numFmtId="185" fontId="12" fillId="0" borderId="10" xfId="0" applyNumberFormat="1" applyFont="1" applyBorder="1" applyAlignment="1">
      <alignment/>
    </xf>
    <xf numFmtId="185" fontId="12" fillId="0" borderId="26" xfId="0" applyNumberFormat="1" applyFont="1" applyBorder="1" applyAlignment="1">
      <alignment/>
    </xf>
    <xf numFmtId="185" fontId="12" fillId="0" borderId="14" xfId="0" applyNumberFormat="1" applyFont="1" applyFill="1" applyBorder="1" applyAlignment="1">
      <alignment/>
    </xf>
    <xf numFmtId="185" fontId="12" fillId="0" borderId="10" xfId="0" applyNumberFormat="1" applyFont="1" applyFill="1" applyBorder="1" applyAlignment="1">
      <alignment/>
    </xf>
    <xf numFmtId="185" fontId="12" fillId="0" borderId="26" xfId="0" applyNumberFormat="1" applyFont="1" applyFill="1" applyBorder="1" applyAlignment="1">
      <alignment/>
    </xf>
    <xf numFmtId="185" fontId="12" fillId="0" borderId="27" xfId="0" applyNumberFormat="1" applyFont="1" applyBorder="1" applyAlignment="1">
      <alignment/>
    </xf>
    <xf numFmtId="185" fontId="12" fillId="0" borderId="28" xfId="0" applyNumberFormat="1" applyFont="1" applyBorder="1" applyAlignment="1">
      <alignment/>
    </xf>
    <xf numFmtId="185" fontId="24" fillId="0" borderId="15" xfId="0" applyNumberFormat="1" applyFont="1" applyBorder="1" applyAlignment="1">
      <alignment/>
    </xf>
    <xf numFmtId="185" fontId="2" fillId="0" borderId="10" xfId="0" applyNumberFormat="1" applyFont="1" applyFill="1" applyBorder="1" applyAlignment="1">
      <alignment/>
    </xf>
    <xf numFmtId="185" fontId="7" fillId="0" borderId="12" xfId="0" applyNumberFormat="1" applyFont="1" applyBorder="1" applyAlignment="1">
      <alignment horizontal="center"/>
    </xf>
    <xf numFmtId="185" fontId="7" fillId="0" borderId="16" xfId="0" applyNumberFormat="1" applyFont="1" applyBorder="1" applyAlignment="1">
      <alignment horizontal="center"/>
    </xf>
    <xf numFmtId="0" fontId="25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185" fontId="26" fillId="0" borderId="10" xfId="0" applyNumberFormat="1" applyFont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4" fillId="0" borderId="26" xfId="0" applyNumberFormat="1" applyFont="1" applyBorder="1" applyAlignment="1">
      <alignment horizont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85" fontId="12" fillId="0" borderId="0" xfId="0" applyNumberFormat="1" applyFont="1" applyAlignment="1">
      <alignment/>
    </xf>
    <xf numFmtId="0" fontId="0" fillId="0" borderId="12" xfId="0" applyFont="1" applyBorder="1" applyAlignment="1">
      <alignment wrapText="1"/>
    </xf>
    <xf numFmtId="0" fontId="2" fillId="0" borderId="2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/>
    </xf>
    <xf numFmtId="185" fontId="1" fillId="0" borderId="29" xfId="0" applyNumberFormat="1" applyFont="1" applyBorder="1" applyAlignment="1">
      <alignment horizontal="center" vertical="center"/>
    </xf>
    <xf numFmtId="185" fontId="1" fillId="0" borderId="15" xfId="0" applyNumberFormat="1" applyFont="1" applyBorder="1" applyAlignment="1">
      <alignment horizontal="center" vertical="center"/>
    </xf>
    <xf numFmtId="185" fontId="11" fillId="0" borderId="15" xfId="0" applyNumberFormat="1" applyFont="1" applyBorder="1" applyAlignment="1">
      <alignment horizontal="center" vertical="center"/>
    </xf>
    <xf numFmtId="185" fontId="11" fillId="0" borderId="16" xfId="0" applyNumberFormat="1" applyFont="1" applyBorder="1" applyAlignment="1">
      <alignment horizontal="center" vertical="center"/>
    </xf>
    <xf numFmtId="180" fontId="2" fillId="0" borderId="30" xfId="0" applyNumberFormat="1" applyFont="1" applyFill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31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4" fontId="26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185" fontId="12" fillId="0" borderId="25" xfId="0" applyNumberFormat="1" applyFont="1" applyFill="1" applyBorder="1" applyAlignment="1">
      <alignment/>
    </xf>
    <xf numFmtId="185" fontId="17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4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185" fontId="26" fillId="0" borderId="0" xfId="0" applyNumberFormat="1" applyFont="1" applyBorder="1" applyAlignment="1">
      <alignment/>
    </xf>
    <xf numFmtId="185" fontId="7" fillId="0" borderId="17" xfId="0" applyNumberFormat="1" applyFont="1" applyBorder="1" applyAlignment="1">
      <alignment horizontal="center"/>
    </xf>
    <xf numFmtId="4" fontId="17" fillId="0" borderId="0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185" fontId="1" fillId="0" borderId="32" xfId="0" applyNumberFormat="1" applyFont="1" applyBorder="1" applyAlignment="1">
      <alignment horizontal="center" vertical="center"/>
    </xf>
    <xf numFmtId="185" fontId="11" fillId="0" borderId="13" xfId="0" applyNumberFormat="1" applyFont="1" applyBorder="1" applyAlignment="1">
      <alignment horizontal="center" vertical="center"/>
    </xf>
    <xf numFmtId="0" fontId="17" fillId="0" borderId="33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7" fillId="0" borderId="34" xfId="0" applyFont="1" applyBorder="1" applyAlignment="1">
      <alignment horizontal="center" wrapText="1"/>
    </xf>
    <xf numFmtId="0" fontId="7" fillId="0" borderId="35" xfId="0" applyFont="1" applyBorder="1" applyAlignment="1">
      <alignment horizontal="center" wrapText="1"/>
    </xf>
    <xf numFmtId="0" fontId="7" fillId="0" borderId="36" xfId="0" applyFont="1" applyBorder="1" applyAlignment="1">
      <alignment horizontal="center" wrapText="1"/>
    </xf>
    <xf numFmtId="0" fontId="4" fillId="0" borderId="37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14" fontId="18" fillId="0" borderId="10" xfId="0" applyNumberFormat="1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6" fillId="0" borderId="33" xfId="0" applyFont="1" applyBorder="1" applyAlignment="1">
      <alignment horizontal="center"/>
    </xf>
    <xf numFmtId="4" fontId="17" fillId="0" borderId="10" xfId="0" applyNumberFormat="1" applyFont="1" applyBorder="1" applyAlignment="1">
      <alignment horizontal="center" vertical="center"/>
    </xf>
    <xf numFmtId="0" fontId="26" fillId="0" borderId="26" xfId="0" applyFont="1" applyBorder="1" applyAlignment="1">
      <alignment horizontal="right"/>
    </xf>
    <xf numFmtId="0" fontId="26" fillId="0" borderId="27" xfId="0" applyFont="1" applyBorder="1" applyAlignment="1">
      <alignment horizontal="right"/>
    </xf>
    <xf numFmtId="0" fontId="26" fillId="0" borderId="10" xfId="0" applyFont="1" applyBorder="1" applyAlignment="1">
      <alignment horizontal="right"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 horizontal="right"/>
    </xf>
    <xf numFmtId="185" fontId="17" fillId="0" borderId="10" xfId="0" applyNumberFormat="1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3" fillId="0" borderId="41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4" fontId="15" fillId="0" borderId="27" xfId="0" applyNumberFormat="1" applyFont="1" applyBorder="1" applyAlignment="1">
      <alignment horizontal="center"/>
    </xf>
    <xf numFmtId="4" fontId="15" fillId="0" borderId="10" xfId="0" applyNumberFormat="1" applyFont="1" applyBorder="1" applyAlignment="1">
      <alignment horizontal="center"/>
    </xf>
    <xf numFmtId="0" fontId="11" fillId="0" borderId="44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11" fillId="0" borderId="46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51004456"/>
        <c:axId val="56386921"/>
      </c:lineChart>
      <c:catAx>
        <c:axId val="5100445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386921"/>
        <c:crosses val="autoZero"/>
        <c:auto val="0"/>
        <c:lblOffset val="100"/>
        <c:tickLblSkip val="1"/>
        <c:noMultiLvlLbl val="0"/>
      </c:catAx>
      <c:valAx>
        <c:axId val="56386921"/>
        <c:scaling>
          <c:orientation val="minMax"/>
          <c:max val="4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1004456"/>
        <c:crossesAt val="1"/>
        <c:crossBetween val="midCat"/>
        <c:dispUnits/>
        <c:majorUnit val="3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41673</c:v>
                </c:pt>
                <c:pt idx="1">
                  <c:v>41674</c:v>
                </c:pt>
                <c:pt idx="2">
                  <c:v>41675</c:v>
                </c:pt>
                <c:pt idx="3">
                  <c:v>41676</c:v>
                </c:pt>
                <c:pt idx="4">
                  <c:v>41677</c:v>
                </c:pt>
                <c:pt idx="5">
                  <c:v>41680</c:v>
                </c:pt>
                <c:pt idx="6">
                  <c:v>41681</c:v>
                </c:pt>
                <c:pt idx="7">
                  <c:v>41682</c:v>
                </c:pt>
                <c:pt idx="8">
                  <c:v>41683</c:v>
                </c:pt>
                <c:pt idx="9">
                  <c:v>41684</c:v>
                </c:pt>
                <c:pt idx="10">
                  <c:v>41687</c:v>
                </c:pt>
                <c:pt idx="11">
                  <c:v>41688</c:v>
                </c:pt>
                <c:pt idx="12">
                  <c:v>41689</c:v>
                </c:pt>
                <c:pt idx="13">
                  <c:v>41690</c:v>
                </c:pt>
                <c:pt idx="14">
                  <c:v>41691</c:v>
                </c:pt>
                <c:pt idx="15">
                  <c:v>41694</c:v>
                </c:pt>
                <c:pt idx="16">
                  <c:v>41695</c:v>
                </c:pt>
                <c:pt idx="17">
                  <c:v>41696</c:v>
                </c:pt>
                <c:pt idx="18">
                  <c:v>41697</c:v>
                </c:pt>
                <c:pt idx="19">
                  <c:v>41698</c:v>
                </c:pt>
              </c:strCache>
            </c:strRef>
          </c:cat>
          <c:val>
            <c:numRef>
              <c:f>лютий!$J$4:$J$23</c:f>
              <c:numCache>
                <c:ptCount val="20"/>
                <c:pt idx="0">
                  <c:v>497.6</c:v>
                </c:pt>
                <c:pt idx="1">
                  <c:v>1072.8</c:v>
                </c:pt>
                <c:pt idx="2">
                  <c:v>1032.8</c:v>
                </c:pt>
                <c:pt idx="3">
                  <c:v>1310.9</c:v>
                </c:pt>
                <c:pt idx="4">
                  <c:v>4290.9</c:v>
                </c:pt>
                <c:pt idx="5">
                  <c:v>1055.5</c:v>
                </c:pt>
                <c:pt idx="6">
                  <c:v>746.1</c:v>
                </c:pt>
                <c:pt idx="7">
                  <c:v>443.8</c:v>
                </c:pt>
                <c:pt idx="8">
                  <c:v>768.3</c:v>
                </c:pt>
                <c:pt idx="9">
                  <c:v>2088.7</c:v>
                </c:pt>
                <c:pt idx="10">
                  <c:v>707.6</c:v>
                </c:pt>
                <c:pt idx="11">
                  <c:v>1029.2</c:v>
                </c:pt>
                <c:pt idx="12">
                  <c:v>2008.9</c:v>
                </c:pt>
                <c:pt idx="13">
                  <c:v>3261.4</c:v>
                </c:pt>
                <c:pt idx="14">
                  <c:v>2664.8</c:v>
                </c:pt>
                <c:pt idx="15">
                  <c:v>994.5</c:v>
                </c:pt>
                <c:pt idx="16">
                  <c:v>1459.2</c:v>
                </c:pt>
                <c:pt idx="17">
                  <c:v>3746.1</c:v>
                </c:pt>
                <c:pt idx="18">
                  <c:v>2276.8</c:v>
                </c:pt>
                <c:pt idx="19">
                  <c:v>5196.6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41673</c:v>
                </c:pt>
                <c:pt idx="1">
                  <c:v>41674</c:v>
                </c:pt>
                <c:pt idx="2">
                  <c:v>41675</c:v>
                </c:pt>
                <c:pt idx="3">
                  <c:v>41676</c:v>
                </c:pt>
                <c:pt idx="4">
                  <c:v>41677</c:v>
                </c:pt>
                <c:pt idx="5">
                  <c:v>41680</c:v>
                </c:pt>
                <c:pt idx="6">
                  <c:v>41681</c:v>
                </c:pt>
                <c:pt idx="7">
                  <c:v>41682</c:v>
                </c:pt>
                <c:pt idx="8">
                  <c:v>41683</c:v>
                </c:pt>
                <c:pt idx="9">
                  <c:v>41684</c:v>
                </c:pt>
                <c:pt idx="10">
                  <c:v>41687</c:v>
                </c:pt>
                <c:pt idx="11">
                  <c:v>41688</c:v>
                </c:pt>
                <c:pt idx="12">
                  <c:v>41689</c:v>
                </c:pt>
                <c:pt idx="13">
                  <c:v>41690</c:v>
                </c:pt>
                <c:pt idx="14">
                  <c:v>41691</c:v>
                </c:pt>
                <c:pt idx="15">
                  <c:v>41694</c:v>
                </c:pt>
                <c:pt idx="16">
                  <c:v>41695</c:v>
                </c:pt>
                <c:pt idx="17">
                  <c:v>41696</c:v>
                </c:pt>
                <c:pt idx="18">
                  <c:v>41697</c:v>
                </c:pt>
                <c:pt idx="19">
                  <c:v>41698</c:v>
                </c:pt>
              </c:strCache>
            </c:strRef>
          </c:cat>
          <c:val>
            <c:numRef>
              <c:f>лютий!$M$4:$M$23</c:f>
              <c:numCache>
                <c:ptCount val="20"/>
                <c:pt idx="0">
                  <c:v>1832.625</c:v>
                </c:pt>
                <c:pt idx="1">
                  <c:v>1832.6</c:v>
                </c:pt>
                <c:pt idx="2">
                  <c:v>1832.6</c:v>
                </c:pt>
                <c:pt idx="3">
                  <c:v>1832.6</c:v>
                </c:pt>
                <c:pt idx="4">
                  <c:v>1832.6</c:v>
                </c:pt>
                <c:pt idx="5">
                  <c:v>1832.6</c:v>
                </c:pt>
                <c:pt idx="6">
                  <c:v>1832.6</c:v>
                </c:pt>
                <c:pt idx="7">
                  <c:v>1832.6</c:v>
                </c:pt>
                <c:pt idx="8">
                  <c:v>1832.6</c:v>
                </c:pt>
                <c:pt idx="9">
                  <c:v>1832.6</c:v>
                </c:pt>
                <c:pt idx="10">
                  <c:v>1832.6</c:v>
                </c:pt>
                <c:pt idx="11">
                  <c:v>1832.6</c:v>
                </c:pt>
                <c:pt idx="12">
                  <c:v>1832.6</c:v>
                </c:pt>
                <c:pt idx="13">
                  <c:v>1832.6</c:v>
                </c:pt>
                <c:pt idx="14">
                  <c:v>1832.6</c:v>
                </c:pt>
                <c:pt idx="15">
                  <c:v>1832.6</c:v>
                </c:pt>
                <c:pt idx="16">
                  <c:v>1832.6</c:v>
                </c:pt>
                <c:pt idx="17">
                  <c:v>1832.6</c:v>
                </c:pt>
                <c:pt idx="18">
                  <c:v>1832.6</c:v>
                </c:pt>
                <c:pt idx="19">
                  <c:v>1832.6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41673</c:v>
                </c:pt>
                <c:pt idx="1">
                  <c:v>41674</c:v>
                </c:pt>
                <c:pt idx="2">
                  <c:v>41675</c:v>
                </c:pt>
                <c:pt idx="3">
                  <c:v>41676</c:v>
                </c:pt>
                <c:pt idx="4">
                  <c:v>41677</c:v>
                </c:pt>
                <c:pt idx="5">
                  <c:v>41680</c:v>
                </c:pt>
                <c:pt idx="6">
                  <c:v>41681</c:v>
                </c:pt>
                <c:pt idx="7">
                  <c:v>41682</c:v>
                </c:pt>
                <c:pt idx="8">
                  <c:v>41683</c:v>
                </c:pt>
                <c:pt idx="9">
                  <c:v>41684</c:v>
                </c:pt>
                <c:pt idx="10">
                  <c:v>41687</c:v>
                </c:pt>
                <c:pt idx="11">
                  <c:v>41688</c:v>
                </c:pt>
                <c:pt idx="12">
                  <c:v>41689</c:v>
                </c:pt>
                <c:pt idx="13">
                  <c:v>41690</c:v>
                </c:pt>
                <c:pt idx="14">
                  <c:v>41691</c:v>
                </c:pt>
                <c:pt idx="15">
                  <c:v>41694</c:v>
                </c:pt>
                <c:pt idx="16">
                  <c:v>41695</c:v>
                </c:pt>
                <c:pt idx="17">
                  <c:v>41696</c:v>
                </c:pt>
                <c:pt idx="18">
                  <c:v>41697</c:v>
                </c:pt>
                <c:pt idx="19">
                  <c:v>41698</c:v>
                </c:pt>
              </c:strCache>
            </c:strRef>
          </c:cat>
          <c:val>
            <c:numRef>
              <c:f>лютий!$K$4:$K$23</c:f>
              <c:numCache>
                <c:ptCount val="20"/>
                <c:pt idx="0">
                  <c:v>500</c:v>
                </c:pt>
                <c:pt idx="1">
                  <c:v>850</c:v>
                </c:pt>
                <c:pt idx="2">
                  <c:v>1100</c:v>
                </c:pt>
                <c:pt idx="3">
                  <c:v>2600</c:v>
                </c:pt>
                <c:pt idx="4">
                  <c:v>3200</c:v>
                </c:pt>
                <c:pt idx="5">
                  <c:v>910</c:v>
                </c:pt>
                <c:pt idx="6">
                  <c:v>1200</c:v>
                </c:pt>
                <c:pt idx="7">
                  <c:v>1200</c:v>
                </c:pt>
                <c:pt idx="8">
                  <c:v>1950</c:v>
                </c:pt>
                <c:pt idx="9">
                  <c:v>3000</c:v>
                </c:pt>
                <c:pt idx="10">
                  <c:v>2200</c:v>
                </c:pt>
                <c:pt idx="11">
                  <c:v>1650</c:v>
                </c:pt>
                <c:pt idx="12">
                  <c:v>1560</c:v>
                </c:pt>
                <c:pt idx="13">
                  <c:v>2400</c:v>
                </c:pt>
                <c:pt idx="14">
                  <c:v>3140</c:v>
                </c:pt>
                <c:pt idx="15">
                  <c:v>1600</c:v>
                </c:pt>
                <c:pt idx="16">
                  <c:v>1280</c:v>
                </c:pt>
                <c:pt idx="17">
                  <c:v>1250</c:v>
                </c:pt>
                <c:pt idx="18">
                  <c:v>1800</c:v>
                </c:pt>
                <c:pt idx="19">
                  <c:v>2879</c:v>
                </c:pt>
              </c:numCache>
            </c:numRef>
          </c:val>
          <c:smooth val="1"/>
        </c:ser>
        <c:marker val="1"/>
        <c:axId val="37720242"/>
        <c:axId val="3937859"/>
      </c:lineChart>
      <c:catAx>
        <c:axId val="3772024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37859"/>
        <c:crosses val="autoZero"/>
        <c:auto val="0"/>
        <c:lblOffset val="100"/>
        <c:tickLblSkip val="1"/>
        <c:noMultiLvlLbl val="0"/>
      </c:catAx>
      <c:valAx>
        <c:axId val="3937859"/>
        <c:scaling>
          <c:orientation val="minMax"/>
          <c:max val="5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7720242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4475"/>
          <c:y val="0.932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>
                <c:ptCount val="20"/>
                <c:pt idx="0">
                  <c:v>41701</c:v>
                </c:pt>
                <c:pt idx="1">
                  <c:v>41702</c:v>
                </c:pt>
                <c:pt idx="2">
                  <c:v>41703</c:v>
                </c:pt>
                <c:pt idx="3">
                  <c:v>41704</c:v>
                </c:pt>
                <c:pt idx="4">
                  <c:v>41705</c:v>
                </c:pt>
                <c:pt idx="5">
                  <c:v>41709</c:v>
                </c:pt>
                <c:pt idx="6">
                  <c:v>41710</c:v>
                </c:pt>
                <c:pt idx="7">
                  <c:v>41711</c:v>
                </c:pt>
                <c:pt idx="8">
                  <c:v>41712</c:v>
                </c:pt>
                <c:pt idx="9">
                  <c:v>41715</c:v>
                </c:pt>
                <c:pt idx="10">
                  <c:v>41716</c:v>
                </c:pt>
                <c:pt idx="11">
                  <c:v>41717</c:v>
                </c:pt>
                <c:pt idx="12">
                  <c:v>41718</c:v>
                </c:pt>
                <c:pt idx="13">
                  <c:v>41719</c:v>
                </c:pt>
                <c:pt idx="14">
                  <c:v>41722</c:v>
                </c:pt>
                <c:pt idx="15">
                  <c:v>41723</c:v>
                </c:pt>
                <c:pt idx="16">
                  <c:v>41724</c:v>
                </c:pt>
                <c:pt idx="17">
                  <c:v>41725</c:v>
                </c:pt>
                <c:pt idx="18">
                  <c:v>41726</c:v>
                </c:pt>
                <c:pt idx="19">
                  <c:v>41729</c:v>
                </c:pt>
              </c:strCache>
            </c:strRef>
          </c:cat>
          <c:val>
            <c:numRef>
              <c:f>березень!$J$4:$J$13</c:f>
              <c:numCache>
                <c:ptCount val="10"/>
                <c:pt idx="0">
                  <c:v>676.9</c:v>
                </c:pt>
                <c:pt idx="1">
                  <c:v>920.25</c:v>
                </c:pt>
                <c:pt idx="2">
                  <c:v>1983.35</c:v>
                </c:pt>
                <c:pt idx="3">
                  <c:v>2178.7</c:v>
                </c:pt>
                <c:pt idx="4">
                  <c:v>3448.5</c:v>
                </c:pt>
                <c:pt idx="5">
                  <c:v>725.1</c:v>
                </c:pt>
                <c:pt idx="6">
                  <c:v>991.5</c:v>
                </c:pt>
                <c:pt idx="7">
                  <c:v>1395.1</c:v>
                </c:pt>
                <c:pt idx="8">
                  <c:v>1386.5</c:v>
                </c:pt>
                <c:pt idx="9">
                  <c:v>548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>
                <c:ptCount val="20"/>
                <c:pt idx="0">
                  <c:v>41701</c:v>
                </c:pt>
                <c:pt idx="1">
                  <c:v>41702</c:v>
                </c:pt>
                <c:pt idx="2">
                  <c:v>41703</c:v>
                </c:pt>
                <c:pt idx="3">
                  <c:v>41704</c:v>
                </c:pt>
                <c:pt idx="4">
                  <c:v>41705</c:v>
                </c:pt>
                <c:pt idx="5">
                  <c:v>41709</c:v>
                </c:pt>
                <c:pt idx="6">
                  <c:v>41710</c:v>
                </c:pt>
                <c:pt idx="7">
                  <c:v>41711</c:v>
                </c:pt>
                <c:pt idx="8">
                  <c:v>41712</c:v>
                </c:pt>
                <c:pt idx="9">
                  <c:v>41715</c:v>
                </c:pt>
                <c:pt idx="10">
                  <c:v>41716</c:v>
                </c:pt>
                <c:pt idx="11">
                  <c:v>41717</c:v>
                </c:pt>
                <c:pt idx="12">
                  <c:v>41718</c:v>
                </c:pt>
                <c:pt idx="13">
                  <c:v>41719</c:v>
                </c:pt>
                <c:pt idx="14">
                  <c:v>41722</c:v>
                </c:pt>
                <c:pt idx="15">
                  <c:v>41723</c:v>
                </c:pt>
                <c:pt idx="16">
                  <c:v>41724</c:v>
                </c:pt>
                <c:pt idx="17">
                  <c:v>41725</c:v>
                </c:pt>
                <c:pt idx="18">
                  <c:v>41726</c:v>
                </c:pt>
                <c:pt idx="19">
                  <c:v>41729</c:v>
                </c:pt>
              </c:strCache>
            </c:strRef>
          </c:cat>
          <c:val>
            <c:numRef>
              <c:f>березень!$M$4:$M$23</c:f>
              <c:numCache>
                <c:ptCount val="20"/>
                <c:pt idx="0">
                  <c:v>1425.39</c:v>
                </c:pt>
                <c:pt idx="1">
                  <c:v>1425.4</c:v>
                </c:pt>
                <c:pt idx="2">
                  <c:v>1425.4</c:v>
                </c:pt>
                <c:pt idx="3">
                  <c:v>1425.4</c:v>
                </c:pt>
                <c:pt idx="4">
                  <c:v>1425.4</c:v>
                </c:pt>
                <c:pt idx="5">
                  <c:v>1425.4</c:v>
                </c:pt>
                <c:pt idx="6">
                  <c:v>1425.4</c:v>
                </c:pt>
                <c:pt idx="7">
                  <c:v>1425.4</c:v>
                </c:pt>
                <c:pt idx="8">
                  <c:v>1425.4</c:v>
                </c:pt>
                <c:pt idx="9">
                  <c:v>1425.4</c:v>
                </c:pt>
                <c:pt idx="10">
                  <c:v>1425.4</c:v>
                </c:pt>
                <c:pt idx="11">
                  <c:v>1425.4</c:v>
                </c:pt>
                <c:pt idx="12">
                  <c:v>1425.4</c:v>
                </c:pt>
                <c:pt idx="13">
                  <c:v>1425.4</c:v>
                </c:pt>
                <c:pt idx="14">
                  <c:v>1425.4</c:v>
                </c:pt>
                <c:pt idx="15">
                  <c:v>1425.4</c:v>
                </c:pt>
                <c:pt idx="16">
                  <c:v>1425.4</c:v>
                </c:pt>
                <c:pt idx="17">
                  <c:v>1425.4</c:v>
                </c:pt>
                <c:pt idx="18">
                  <c:v>1425.4</c:v>
                </c:pt>
                <c:pt idx="19">
                  <c:v>1425.4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>
                <c:ptCount val="20"/>
                <c:pt idx="0">
                  <c:v>41701</c:v>
                </c:pt>
                <c:pt idx="1">
                  <c:v>41702</c:v>
                </c:pt>
                <c:pt idx="2">
                  <c:v>41703</c:v>
                </c:pt>
                <c:pt idx="3">
                  <c:v>41704</c:v>
                </c:pt>
                <c:pt idx="4">
                  <c:v>41705</c:v>
                </c:pt>
                <c:pt idx="5">
                  <c:v>41709</c:v>
                </c:pt>
                <c:pt idx="6">
                  <c:v>41710</c:v>
                </c:pt>
                <c:pt idx="7">
                  <c:v>41711</c:v>
                </c:pt>
                <c:pt idx="8">
                  <c:v>41712</c:v>
                </c:pt>
                <c:pt idx="9">
                  <c:v>41715</c:v>
                </c:pt>
                <c:pt idx="10">
                  <c:v>41716</c:v>
                </c:pt>
                <c:pt idx="11">
                  <c:v>41717</c:v>
                </c:pt>
                <c:pt idx="12">
                  <c:v>41718</c:v>
                </c:pt>
                <c:pt idx="13">
                  <c:v>41719</c:v>
                </c:pt>
                <c:pt idx="14">
                  <c:v>41722</c:v>
                </c:pt>
                <c:pt idx="15">
                  <c:v>41723</c:v>
                </c:pt>
                <c:pt idx="16">
                  <c:v>41724</c:v>
                </c:pt>
                <c:pt idx="17">
                  <c:v>41725</c:v>
                </c:pt>
                <c:pt idx="18">
                  <c:v>41726</c:v>
                </c:pt>
                <c:pt idx="19">
                  <c:v>41729</c:v>
                </c:pt>
              </c:strCache>
            </c:strRef>
          </c:cat>
          <c:val>
            <c:numRef>
              <c:f>березень!$K$4:$K$23</c:f>
              <c:numCache>
                <c:ptCount val="20"/>
                <c:pt idx="0">
                  <c:v>670</c:v>
                </c:pt>
                <c:pt idx="1">
                  <c:v>1120</c:v>
                </c:pt>
                <c:pt idx="2">
                  <c:v>1100</c:v>
                </c:pt>
                <c:pt idx="3">
                  <c:v>2300</c:v>
                </c:pt>
                <c:pt idx="4">
                  <c:v>4300</c:v>
                </c:pt>
                <c:pt idx="5">
                  <c:v>1060</c:v>
                </c:pt>
                <c:pt idx="6">
                  <c:v>750</c:v>
                </c:pt>
                <c:pt idx="7">
                  <c:v>950</c:v>
                </c:pt>
                <c:pt idx="8">
                  <c:v>770</c:v>
                </c:pt>
                <c:pt idx="9">
                  <c:v>2100</c:v>
                </c:pt>
                <c:pt idx="10">
                  <c:v>830</c:v>
                </c:pt>
                <c:pt idx="11">
                  <c:v>1000</c:v>
                </c:pt>
                <c:pt idx="12">
                  <c:v>2000</c:v>
                </c:pt>
                <c:pt idx="13">
                  <c:v>3200</c:v>
                </c:pt>
                <c:pt idx="14">
                  <c:v>1500</c:v>
                </c:pt>
                <c:pt idx="15">
                  <c:v>2200</c:v>
                </c:pt>
                <c:pt idx="16">
                  <c:v>2500</c:v>
                </c:pt>
                <c:pt idx="17">
                  <c:v>2200</c:v>
                </c:pt>
                <c:pt idx="18">
                  <c:v>2950</c:v>
                </c:pt>
                <c:pt idx="19">
                  <c:v>5289.8</c:v>
                </c:pt>
              </c:numCache>
            </c:numRef>
          </c:val>
          <c:smooth val="1"/>
        </c:ser>
        <c:marker val="1"/>
        <c:axId val="35440732"/>
        <c:axId val="50531133"/>
      </c:lineChart>
      <c:catAx>
        <c:axId val="3544073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531133"/>
        <c:crosses val="autoZero"/>
        <c:auto val="0"/>
        <c:lblOffset val="100"/>
        <c:tickLblSkip val="1"/>
        <c:noMultiLvlLbl val="0"/>
      </c:catAx>
      <c:valAx>
        <c:axId val="50531133"/>
        <c:scaling>
          <c:orientation val="minMax"/>
          <c:max val="5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5440732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4475"/>
          <c:y val="0.932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Виконання власних та закріплених доходів загального фонду станом на 
18.03.2014</a:t>
            </a:r>
          </a:p>
        </c:rich>
      </c:tx>
      <c:layout>
        <c:manualLayout>
          <c:xMode val="factor"/>
          <c:yMode val="factor"/>
          <c:x val="0.07175"/>
          <c:y val="-0.016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"/>
          <c:y val="0.20075"/>
          <c:w val="0.95475"/>
          <c:h val="0.799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січень-березень  2014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>
                <c:ptCount val="8"/>
                <c:pt idx="0">
                  <c:v>ПДФО</c:v>
                </c:pt>
                <c:pt idx="1">
                  <c:v>Плата за землю</c:v>
                </c:pt>
                <c:pt idx="2">
                  <c:v>Податок на прибуток</c:v>
                </c:pt>
                <c:pt idx="3">
                  <c:v>Державне мито</c:v>
                </c:pt>
                <c:pt idx="4">
                  <c:v>Місцеві податки і збори</c:v>
                </c:pt>
                <c:pt idx="5">
                  <c:v>Плата за оренду майна</c:v>
                </c:pt>
                <c:pt idx="6">
                  <c:v>Зовнішня реклама</c:v>
                </c:pt>
                <c:pt idx="7">
                  <c:v>Інші платежі</c:v>
                </c:pt>
              </c:strCache>
            </c:strRef>
          </c:cat>
          <c:val>
            <c:numRef>
              <c:f>'з початку року'!$B$47:$B$54</c:f>
              <c:numCache>
                <c:ptCount val="8"/>
                <c:pt idx="0">
                  <c:v>93456.6</c:v>
                </c:pt>
                <c:pt idx="1">
                  <c:v>18858.5</c:v>
                </c:pt>
                <c:pt idx="2">
                  <c:v>1228.6</c:v>
                </c:pt>
                <c:pt idx="3">
                  <c:v>224.5</c:v>
                </c:pt>
                <c:pt idx="4">
                  <c:v>1685.1</c:v>
                </c:pt>
                <c:pt idx="5">
                  <c:v>1676.5</c:v>
                </c:pt>
                <c:pt idx="6">
                  <c:v>700</c:v>
                </c:pt>
                <c:pt idx="7">
                  <c:v>246.30000000001428</c:v>
                </c:pt>
              </c:numCache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>
                <c:ptCount val="8"/>
                <c:pt idx="0">
                  <c:v>ПДФО</c:v>
                </c:pt>
                <c:pt idx="1">
                  <c:v>Плата за землю</c:v>
                </c:pt>
                <c:pt idx="2">
                  <c:v>Податок на прибуток</c:v>
                </c:pt>
                <c:pt idx="3">
                  <c:v>Державне мито</c:v>
                </c:pt>
                <c:pt idx="4">
                  <c:v>Місцеві податки і збори</c:v>
                </c:pt>
                <c:pt idx="5">
                  <c:v>Плата за оренду майна</c:v>
                </c:pt>
                <c:pt idx="6">
                  <c:v>Зовнішня реклама</c:v>
                </c:pt>
                <c:pt idx="7">
                  <c:v>Інші платежі</c:v>
                </c:pt>
              </c:strCache>
            </c:strRef>
          </c:cat>
          <c:val>
            <c:numRef>
              <c:f>'з початку року'!$C$47:$C$54</c:f>
              <c:numCache>
                <c:ptCount val="8"/>
                <c:pt idx="0">
                  <c:v>66585</c:v>
                </c:pt>
                <c:pt idx="1">
                  <c:v>13770.67</c:v>
                </c:pt>
                <c:pt idx="2">
                  <c:v>783.64</c:v>
                </c:pt>
                <c:pt idx="3">
                  <c:v>168.25</c:v>
                </c:pt>
                <c:pt idx="4">
                  <c:v>1601.15</c:v>
                </c:pt>
                <c:pt idx="5">
                  <c:v>1714.63</c:v>
                </c:pt>
                <c:pt idx="6">
                  <c:v>625.9</c:v>
                </c:pt>
                <c:pt idx="7">
                  <c:v>425.11999999998545</c:v>
                </c:pt>
              </c:numCache>
            </c:numRef>
          </c:val>
          <c:shape val="box"/>
        </c:ser>
        <c:shape val="box"/>
        <c:axId val="52127014"/>
        <c:axId val="66489943"/>
      </c:bar3DChart>
      <c:catAx>
        <c:axId val="521270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</a:defRPr>
            </a:pPr>
          </a:p>
        </c:txPr>
        <c:crossAx val="66489943"/>
        <c:crosses val="autoZero"/>
        <c:auto val="1"/>
        <c:lblOffset val="100"/>
        <c:tickLblSkip val="1"/>
        <c:noMultiLvlLbl val="0"/>
      </c:catAx>
      <c:valAx>
        <c:axId val="66489943"/>
        <c:scaling>
          <c:orientation val="minMax"/>
          <c:max val="10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0.004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2127014"/>
        <c:crossesAt val="1"/>
        <c:crossBetween val="between"/>
        <c:dispUnits/>
        <c:majorUnit val="10000"/>
        <c:minorUnit val="1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525"/>
          <c:y val="0.55925"/>
          <c:w val="0.07875"/>
          <c:h val="0.4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FFFFFF"/>
          </a:solidFill>
        </a:ln>
      </c:spPr>
      <c:thickness val="0"/>
    </c:sideWall>
    <c:backWall>
      <c:spPr>
        <a:noFill/>
        <a:ln w="3175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продажу землі</a:t>
            </a:r>
          </a:p>
        </c:rich>
      </c:tx>
      <c:layout>
        <c:manualLayout>
          <c:xMode val="factor"/>
          <c:yMode val="factor"/>
          <c:x val="-0.00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2535"/>
          <c:w val="0.74525"/>
          <c:h val="0.69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січень-березень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року'!$D$30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року'!$E$30</c:f>
              <c:numCache>
                <c:ptCount val="1"/>
                <c:pt idx="0">
                  <c:v>1105.79</c:v>
                </c:pt>
              </c:numCache>
            </c:numRef>
          </c:val>
        </c:ser>
        <c:axId val="61538576"/>
        <c:axId val="16976273"/>
      </c:barChart>
      <c:catAx>
        <c:axId val="615385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6976273"/>
        <c:crosses val="autoZero"/>
        <c:auto val="1"/>
        <c:lblOffset val="100"/>
        <c:tickLblSkip val="1"/>
        <c:noMultiLvlLbl val="0"/>
      </c:catAx>
      <c:valAx>
        <c:axId val="1697627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15385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9"/>
          <c:y val="0.2535"/>
          <c:w val="0.17825"/>
          <c:h val="0.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приватизації майна
</a:t>
            </a:r>
          </a:p>
        </c:rich>
      </c:tx>
      <c:layout>
        <c:manualLayout>
          <c:xMode val="factor"/>
          <c:yMode val="factor"/>
          <c:x val="-0.061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24975"/>
          <c:w val="0.72525"/>
          <c:h val="0.7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січень-березень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року'!$F$30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року'!$G$30</c:f>
              <c:numCache>
                <c:ptCount val="1"/>
                <c:pt idx="0">
                  <c:v>475.93</c:v>
                </c:pt>
              </c:numCache>
            </c:numRef>
          </c:val>
        </c:ser>
        <c:axId val="18568730"/>
        <c:axId val="32900843"/>
      </c:barChart>
      <c:catAx>
        <c:axId val="185687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2900843"/>
        <c:crosses val="autoZero"/>
        <c:auto val="1"/>
        <c:lblOffset val="100"/>
        <c:tickLblSkip val="1"/>
        <c:noMultiLvlLbl val="0"/>
      </c:catAx>
      <c:valAx>
        <c:axId val="3290084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85687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3"/>
          <c:y val="0.23025"/>
          <c:w val="0.194"/>
          <c:h val="0.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єдиний податок
</a:t>
            </a:r>
          </a:p>
        </c:rich>
      </c:tx>
      <c:layout>
        <c:manualLayout>
          <c:xMode val="factor"/>
          <c:yMode val="factor"/>
          <c:x val="-0.032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239"/>
          <c:w val="0.64725"/>
          <c:h val="0.74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січень-березень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року'!$H$30</c:f>
              <c:numCache>
                <c:ptCount val="1"/>
                <c:pt idx="0">
                  <c:v>18612.6</c:v>
                </c:pt>
              </c:numCache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року'!$I$30</c:f>
              <c:numCache>
                <c:ptCount val="1"/>
                <c:pt idx="0">
                  <c:v>18297.56</c:v>
                </c:pt>
              </c:numCache>
            </c:numRef>
          </c:val>
        </c:ser>
        <c:axId val="27672132"/>
        <c:axId val="47722597"/>
      </c:barChart>
      <c:catAx>
        <c:axId val="276721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722597"/>
        <c:crosses val="autoZero"/>
        <c:auto val="1"/>
        <c:lblOffset val="100"/>
        <c:tickLblSkip val="1"/>
        <c:noMultiLvlLbl val="0"/>
      </c:catAx>
      <c:valAx>
        <c:axId val="4772259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6721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775"/>
          <c:y val="0.22875"/>
          <c:w val="0.19875"/>
          <c:h val="0.49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28575</xdr:rowOff>
    </xdr:from>
    <xdr:to>
      <xdr:col>16</xdr:col>
      <xdr:colOff>95250</xdr:colOff>
      <xdr:row>25</xdr:row>
      <xdr:rowOff>85725</xdr:rowOff>
    </xdr:to>
    <xdr:graphicFrame>
      <xdr:nvGraphicFramePr>
        <xdr:cNvPr id="1" name="Chart 5"/>
        <xdr:cNvGraphicFramePr/>
      </xdr:nvGraphicFramePr>
      <xdr:xfrm>
        <a:off x="104775" y="28575"/>
        <a:ext cx="11020425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285750</xdr:colOff>
      <xdr:row>4</xdr:row>
      <xdr:rowOff>85725</xdr:rowOff>
    </xdr:from>
    <xdr:to>
      <xdr:col>10</xdr:col>
      <xdr:colOff>209550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5838825" y="733425"/>
          <a:ext cx="122872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Затверджений план на січень-березень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2014р.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ень
червень- травень
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228600</xdr:colOff>
      <xdr:row>4</xdr:row>
      <xdr:rowOff>85725</xdr:rowOff>
    </xdr:from>
    <xdr:to>
      <xdr:col>11</xdr:col>
      <xdr:colOff>647700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086600" y="733425"/>
          <a:ext cx="111442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18.03.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2014
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295275</xdr:colOff>
      <xdr:row>8</xdr:row>
      <xdr:rowOff>57150</xdr:rowOff>
    </xdr:from>
    <xdr:to>
      <xdr:col>10</xdr:col>
      <xdr:colOff>228600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5848350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118 076,1
</a:t>
          </a:r>
        </a:p>
      </xdr:txBody>
    </xdr:sp>
    <xdr:clientData/>
  </xdr:twoCellAnchor>
  <xdr:twoCellAnchor>
    <xdr:from>
      <xdr:col>10</xdr:col>
      <xdr:colOff>228600</xdr:colOff>
      <xdr:row>8</xdr:row>
      <xdr:rowOff>57150</xdr:rowOff>
    </xdr:from>
    <xdr:to>
      <xdr:col>11</xdr:col>
      <xdr:colOff>647700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086600" y="1352550"/>
          <a:ext cx="111442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85 674,4
 тис.грн.
74468 тис.грн.</a:t>
          </a:r>
        </a:p>
      </xdr:txBody>
    </xdr:sp>
    <xdr:clientData/>
  </xdr:twoCellAnchor>
  <xdr:twoCellAnchor>
    <xdr:from>
      <xdr:col>11</xdr:col>
      <xdr:colOff>647700</xdr:colOff>
      <xdr:row>4</xdr:row>
      <xdr:rowOff>85725</xdr:rowOff>
    </xdr:from>
    <xdr:to>
      <xdr:col>13</xdr:col>
      <xdr:colOff>323850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201025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до  плану на січень-березень   2014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647700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305925" y="1333500"/>
          <a:ext cx="98107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-27 886,2
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276225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4791075" y="733425"/>
          <a:ext cx="1038225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Затверджений план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на березень 2014р. </a:t>
          </a:r>
        </a:p>
      </xdr:txBody>
    </xdr:sp>
    <xdr:clientData/>
  </xdr:twoCellAnchor>
  <xdr:twoCellAnchor>
    <xdr:from>
      <xdr:col>6</xdr:col>
      <xdr:colOff>552450</xdr:colOff>
      <xdr:row>8</xdr:row>
      <xdr:rowOff>57150</xdr:rowOff>
    </xdr:from>
    <xdr:to>
      <xdr:col>8</xdr:col>
      <xdr:colOff>276225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4762500" y="1352550"/>
          <a:ext cx="106680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41859,8
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2964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Відхилення, +,-
до плану на березень
 2014р.</a:t>
          </a:r>
        </a:p>
      </xdr:txBody>
    </xdr:sp>
    <xdr:clientData/>
  </xdr:twoCellAnchor>
  <xdr:twoCellAnchor>
    <xdr:from>
      <xdr:col>11</xdr:col>
      <xdr:colOff>676275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229600" y="1343025"/>
          <a:ext cx="107632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-32 401,7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590550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382125" y="514350"/>
          <a:ext cx="8477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0</xdr:colOff>
      <xdr:row>35</xdr:row>
      <xdr:rowOff>66675</xdr:rowOff>
    </xdr:from>
    <xdr:to>
      <xdr:col>4</xdr:col>
      <xdr:colOff>523875</xdr:colOff>
      <xdr:row>44</xdr:row>
      <xdr:rowOff>85725</xdr:rowOff>
    </xdr:to>
    <xdr:graphicFrame>
      <xdr:nvGraphicFramePr>
        <xdr:cNvPr id="13" name="Chart 17"/>
        <xdr:cNvGraphicFramePr/>
      </xdr:nvGraphicFramePr>
      <xdr:xfrm>
        <a:off x="0" y="7400925"/>
        <a:ext cx="3514725" cy="1476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333375</xdr:colOff>
      <xdr:row>35</xdr:row>
      <xdr:rowOff>66675</xdr:rowOff>
    </xdr:from>
    <xdr:to>
      <xdr:col>10</xdr:col>
      <xdr:colOff>685800</xdr:colOff>
      <xdr:row>44</xdr:row>
      <xdr:rowOff>142875</xdr:rowOff>
    </xdr:to>
    <xdr:graphicFrame>
      <xdr:nvGraphicFramePr>
        <xdr:cNvPr id="14" name="Chart 18"/>
        <xdr:cNvGraphicFramePr/>
      </xdr:nvGraphicFramePr>
      <xdr:xfrm>
        <a:off x="3848100" y="7400925"/>
        <a:ext cx="3695700" cy="1533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466725</xdr:colOff>
      <xdr:row>35</xdr:row>
      <xdr:rowOff>76200</xdr:rowOff>
    </xdr:from>
    <xdr:to>
      <xdr:col>16</xdr:col>
      <xdr:colOff>590550</xdr:colOff>
      <xdr:row>45</xdr:row>
      <xdr:rowOff>0</xdr:rowOff>
    </xdr:to>
    <xdr:graphicFrame>
      <xdr:nvGraphicFramePr>
        <xdr:cNvPr id="15" name="Chart 19"/>
        <xdr:cNvGraphicFramePr/>
      </xdr:nvGraphicFramePr>
      <xdr:xfrm>
        <a:off x="8020050" y="7410450"/>
        <a:ext cx="3600450" cy="1543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ерезень"/>
      <sheetName val="лютий"/>
      <sheetName val="січень "/>
    </sheetNames>
    <sheetDataSet>
      <sheetData sheetId="0">
        <row r="10">
          <cell r="E10">
            <v>93456.6</v>
          </cell>
          <cell r="F10">
            <v>66585</v>
          </cell>
        </row>
        <row r="19">
          <cell r="E19">
            <v>1228.6</v>
          </cell>
          <cell r="F19">
            <v>783.64</v>
          </cell>
        </row>
        <row r="33">
          <cell r="E33">
            <v>18858.5</v>
          </cell>
          <cell r="F33">
            <v>13770.67</v>
          </cell>
        </row>
        <row r="56">
          <cell r="E56">
            <v>1685.1</v>
          </cell>
          <cell r="F56">
            <v>1601.15</v>
          </cell>
        </row>
        <row r="95">
          <cell r="E95">
            <v>1676.5</v>
          </cell>
          <cell r="F95">
            <v>1714.63</v>
          </cell>
        </row>
        <row r="96">
          <cell r="E96">
            <v>224.5</v>
          </cell>
          <cell r="F96">
            <v>168.25</v>
          </cell>
        </row>
        <row r="106">
          <cell r="E106">
            <v>118076.10000000002</v>
          </cell>
          <cell r="F106">
            <v>85674.35999999999</v>
          </cell>
        </row>
        <row r="118">
          <cell r="E118">
            <v>0</v>
          </cell>
          <cell r="F118">
            <v>58.77</v>
          </cell>
        </row>
        <row r="119">
          <cell r="E119">
            <v>18612.6</v>
          </cell>
          <cell r="F119">
            <v>18297.56</v>
          </cell>
        </row>
        <row r="120">
          <cell r="E120">
            <v>0</v>
          </cell>
          <cell r="F120">
            <v>475.93</v>
          </cell>
        </row>
        <row r="121">
          <cell r="E121">
            <v>0</v>
          </cell>
          <cell r="F121">
            <v>1105.79</v>
          </cell>
        </row>
        <row r="122">
          <cell r="E122">
            <v>0</v>
          </cell>
          <cell r="F122">
            <v>414.33</v>
          </cell>
        </row>
        <row r="139">
          <cell r="I139">
            <v>13825.22196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115899.05984999999</v>
          </cell>
          <cell r="I142">
            <v>102073.83788999998</v>
          </cell>
        </row>
      </sheetData>
      <sheetData sheetId="1">
        <row r="139">
          <cell r="I139">
            <v>13825.22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121970.53</v>
          </cell>
          <cell r="I142">
            <v>108145.31</v>
          </cell>
        </row>
      </sheetData>
      <sheetData sheetId="2">
        <row r="139">
          <cell r="I139">
            <v>13825.22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111410.62</v>
          </cell>
          <cell r="I142">
            <v>97585.4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C1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K49" sqref="K49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9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00" t="s">
        <v>61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2"/>
      <c r="M1" s="1"/>
      <c r="N1" s="103" t="s">
        <v>62</v>
      </c>
      <c r="O1" s="104"/>
      <c r="P1" s="104"/>
      <c r="Q1" s="104"/>
      <c r="R1" s="104"/>
      <c r="S1" s="105"/>
    </row>
    <row r="2" spans="1:19" ht="16.5" thickBot="1">
      <c r="A2" s="106" t="s">
        <v>63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8"/>
      <c r="M2" s="1"/>
      <c r="N2" s="109" t="s">
        <v>64</v>
      </c>
      <c r="O2" s="110"/>
      <c r="P2" s="110"/>
      <c r="Q2" s="110"/>
      <c r="R2" s="110"/>
      <c r="S2" s="111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52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41642</v>
      </c>
      <c r="B4" s="42">
        <v>1939.8</v>
      </c>
      <c r="C4" s="80">
        <v>79.9</v>
      </c>
      <c r="D4" s="3">
        <v>0</v>
      </c>
      <c r="E4" s="3">
        <v>0.3</v>
      </c>
      <c r="F4" s="3">
        <v>14.3</v>
      </c>
      <c r="G4" s="3">
        <v>0</v>
      </c>
      <c r="H4" s="3">
        <v>0.7</v>
      </c>
      <c r="I4" s="42">
        <f aca="true" t="shared" si="0" ref="I4:I23">J4-B4-C4-D4-E4-F4-G4-H4</f>
        <v>2.5999999999999472</v>
      </c>
      <c r="J4" s="42">
        <v>2037.6</v>
      </c>
      <c r="K4" s="42">
        <v>2000</v>
      </c>
      <c r="L4" s="4">
        <f aca="true" t="shared" si="1" ref="L4:L24">J4/K4</f>
        <v>1.0188</v>
      </c>
      <c r="M4" s="2">
        <f>AVERAGE(J4:J23)</f>
        <v>1738.4010000000003</v>
      </c>
      <c r="N4" s="44">
        <v>0</v>
      </c>
      <c r="O4" s="45">
        <v>0</v>
      </c>
      <c r="P4" s="46">
        <v>142.6</v>
      </c>
      <c r="Q4" s="46">
        <v>0</v>
      </c>
      <c r="R4" s="46">
        <v>0</v>
      </c>
      <c r="S4" s="35">
        <f>N4+O4+Q4+P4+R4</f>
        <v>142.6</v>
      </c>
    </row>
    <row r="5" spans="1:19" ht="12.75">
      <c r="A5" s="13">
        <v>41647</v>
      </c>
      <c r="B5" s="42">
        <v>3070.7</v>
      </c>
      <c r="C5" s="80">
        <v>98.8</v>
      </c>
      <c r="D5" s="3">
        <v>0</v>
      </c>
      <c r="E5" s="3">
        <v>0.1</v>
      </c>
      <c r="F5" s="3">
        <v>43.1</v>
      </c>
      <c r="G5" s="3">
        <v>0</v>
      </c>
      <c r="H5" s="3">
        <v>50.6</v>
      </c>
      <c r="I5" s="42">
        <f t="shared" si="0"/>
        <v>14.000000000000362</v>
      </c>
      <c r="J5" s="42">
        <v>3277.3</v>
      </c>
      <c r="K5" s="42">
        <v>3200</v>
      </c>
      <c r="L5" s="4">
        <f t="shared" si="1"/>
        <v>1.02415625</v>
      </c>
      <c r="M5" s="2">
        <v>1738.4</v>
      </c>
      <c r="N5" s="47">
        <v>0</v>
      </c>
      <c r="O5" s="48">
        <v>0</v>
      </c>
      <c r="P5" s="49">
        <v>340.4</v>
      </c>
      <c r="Q5" s="49">
        <v>0</v>
      </c>
      <c r="R5" s="46">
        <v>0.2</v>
      </c>
      <c r="S5" s="35">
        <f aca="true" t="shared" si="2" ref="S5:S23">N5+O5+Q5+P5+R5</f>
        <v>340.59999999999997</v>
      </c>
    </row>
    <row r="6" spans="1:19" ht="12.75">
      <c r="A6" s="13">
        <v>41648</v>
      </c>
      <c r="B6" s="42">
        <v>772.1</v>
      </c>
      <c r="C6" s="80">
        <v>76.9</v>
      </c>
      <c r="D6" s="3">
        <v>3.9</v>
      </c>
      <c r="E6" s="3">
        <v>0.8</v>
      </c>
      <c r="F6" s="3">
        <v>54.6</v>
      </c>
      <c r="G6" s="3">
        <v>0</v>
      </c>
      <c r="H6" s="3">
        <v>63.2</v>
      </c>
      <c r="I6" s="42">
        <f t="shared" si="0"/>
        <v>15.499999999999957</v>
      </c>
      <c r="J6" s="42">
        <v>987</v>
      </c>
      <c r="K6" s="42">
        <v>950</v>
      </c>
      <c r="L6" s="4">
        <f t="shared" si="1"/>
        <v>1.0389473684210526</v>
      </c>
      <c r="M6" s="2">
        <v>1738.4</v>
      </c>
      <c r="N6" s="50">
        <v>299.7</v>
      </c>
      <c r="O6" s="51">
        <v>0</v>
      </c>
      <c r="P6" s="52">
        <v>371.7</v>
      </c>
      <c r="Q6" s="52">
        <v>0</v>
      </c>
      <c r="R6" s="86">
        <v>0.1</v>
      </c>
      <c r="S6" s="35">
        <f t="shared" si="2"/>
        <v>671.5</v>
      </c>
    </row>
    <row r="7" spans="1:19" ht="12.75">
      <c r="A7" s="13">
        <v>41649</v>
      </c>
      <c r="B7" s="42">
        <v>484.5</v>
      </c>
      <c r="C7" s="80">
        <v>54.9</v>
      </c>
      <c r="D7" s="3">
        <v>0</v>
      </c>
      <c r="E7" s="3">
        <v>2.5</v>
      </c>
      <c r="F7" s="3">
        <v>80.5</v>
      </c>
      <c r="G7" s="3">
        <v>0</v>
      </c>
      <c r="H7" s="3">
        <v>30.8</v>
      </c>
      <c r="I7" s="42">
        <f t="shared" si="0"/>
        <v>3.000000000000039</v>
      </c>
      <c r="J7" s="42">
        <v>656.2</v>
      </c>
      <c r="K7" s="42">
        <v>700</v>
      </c>
      <c r="L7" s="4">
        <f t="shared" si="1"/>
        <v>0.9374285714285715</v>
      </c>
      <c r="M7" s="2">
        <v>1738.4</v>
      </c>
      <c r="N7" s="47">
        <v>8.8</v>
      </c>
      <c r="O7" s="48">
        <v>0</v>
      </c>
      <c r="P7" s="49">
        <v>459.6</v>
      </c>
      <c r="Q7" s="49">
        <v>0</v>
      </c>
      <c r="R7" s="46">
        <v>0.5</v>
      </c>
      <c r="S7" s="35">
        <f t="shared" si="2"/>
        <v>468.90000000000003</v>
      </c>
    </row>
    <row r="8" spans="1:19" ht="12.75">
      <c r="A8" s="13">
        <v>41650</v>
      </c>
      <c r="B8" s="42">
        <v>102.1</v>
      </c>
      <c r="C8" s="80">
        <v>48.5</v>
      </c>
      <c r="D8" s="3">
        <v>0</v>
      </c>
      <c r="E8" s="3">
        <v>0.9</v>
      </c>
      <c r="F8" s="3">
        <v>26.5</v>
      </c>
      <c r="G8" s="3">
        <v>0</v>
      </c>
      <c r="H8" s="3">
        <v>9.2</v>
      </c>
      <c r="I8" s="42">
        <f t="shared" si="0"/>
        <v>3.9999999999999964</v>
      </c>
      <c r="J8" s="42">
        <v>191.2</v>
      </c>
      <c r="K8" s="42">
        <v>200</v>
      </c>
      <c r="L8" s="4">
        <f t="shared" si="1"/>
        <v>0.956</v>
      </c>
      <c r="M8" s="2">
        <v>1738.4</v>
      </c>
      <c r="N8" s="47">
        <v>0</v>
      </c>
      <c r="O8" s="48">
        <v>0</v>
      </c>
      <c r="P8" s="49">
        <v>95.1</v>
      </c>
      <c r="Q8" s="49">
        <v>0</v>
      </c>
      <c r="R8" s="46">
        <v>0</v>
      </c>
      <c r="S8" s="35">
        <f t="shared" si="2"/>
        <v>95.1</v>
      </c>
    </row>
    <row r="9" spans="1:19" ht="12.75">
      <c r="A9" s="13">
        <v>41652</v>
      </c>
      <c r="B9" s="42">
        <v>410.2</v>
      </c>
      <c r="C9" s="80">
        <v>102.8</v>
      </c>
      <c r="D9" s="3">
        <v>0</v>
      </c>
      <c r="E9" s="3">
        <v>4.5</v>
      </c>
      <c r="F9" s="3">
        <v>145.3</v>
      </c>
      <c r="G9" s="3">
        <v>2.9</v>
      </c>
      <c r="H9" s="3">
        <v>23</v>
      </c>
      <c r="I9" s="42">
        <f t="shared" si="0"/>
        <v>10.199999999999967</v>
      </c>
      <c r="J9" s="42">
        <v>698.9</v>
      </c>
      <c r="K9" s="42">
        <v>700</v>
      </c>
      <c r="L9" s="4">
        <f t="shared" si="1"/>
        <v>0.9984285714285714</v>
      </c>
      <c r="M9" s="2">
        <v>1738.4</v>
      </c>
      <c r="N9" s="47">
        <v>12.6</v>
      </c>
      <c r="O9" s="48">
        <v>0</v>
      </c>
      <c r="P9" s="49">
        <v>326.9</v>
      </c>
      <c r="Q9" s="49">
        <v>0</v>
      </c>
      <c r="R9" s="46">
        <v>0</v>
      </c>
      <c r="S9" s="35">
        <f t="shared" si="2"/>
        <v>339.5</v>
      </c>
    </row>
    <row r="10" spans="1:19" ht="12.75">
      <c r="A10" s="13">
        <v>41653</v>
      </c>
      <c r="B10" s="42">
        <v>303.5</v>
      </c>
      <c r="C10" s="80">
        <v>53.5</v>
      </c>
      <c r="D10" s="3">
        <v>0</v>
      </c>
      <c r="E10" s="3">
        <v>3</v>
      </c>
      <c r="F10" s="3">
        <v>92.5</v>
      </c>
      <c r="G10" s="3">
        <v>0</v>
      </c>
      <c r="H10" s="3">
        <v>4.5</v>
      </c>
      <c r="I10" s="82">
        <f t="shared" si="0"/>
        <v>5.100000000000023</v>
      </c>
      <c r="J10" s="42">
        <v>462.1</v>
      </c>
      <c r="K10" s="56">
        <v>1100</v>
      </c>
      <c r="L10" s="4">
        <f t="shared" si="1"/>
        <v>0.4200909090909091</v>
      </c>
      <c r="M10" s="2">
        <v>1738.4</v>
      </c>
      <c r="N10" s="47">
        <v>0</v>
      </c>
      <c r="O10" s="48">
        <v>0</v>
      </c>
      <c r="P10" s="49">
        <v>418</v>
      </c>
      <c r="Q10" s="49">
        <v>0</v>
      </c>
      <c r="R10" s="46">
        <v>0.2</v>
      </c>
      <c r="S10" s="35">
        <f t="shared" si="2"/>
        <v>418.2</v>
      </c>
    </row>
    <row r="11" spans="1:19" ht="12.75">
      <c r="A11" s="13">
        <v>41654</v>
      </c>
      <c r="B11" s="42">
        <v>890.9</v>
      </c>
      <c r="C11" s="80">
        <v>134.1</v>
      </c>
      <c r="D11" s="3">
        <v>0</v>
      </c>
      <c r="E11" s="3">
        <v>3.2</v>
      </c>
      <c r="F11" s="3">
        <v>41.7</v>
      </c>
      <c r="G11" s="3">
        <v>0</v>
      </c>
      <c r="H11" s="3">
        <v>0.7</v>
      </c>
      <c r="I11" s="82">
        <f t="shared" si="0"/>
        <v>1.2499999999999318</v>
      </c>
      <c r="J11" s="42">
        <v>1071.85</v>
      </c>
      <c r="K11" s="42">
        <v>1300</v>
      </c>
      <c r="L11" s="4">
        <f t="shared" si="1"/>
        <v>0.8244999999999999</v>
      </c>
      <c r="M11" s="2">
        <v>1738.4</v>
      </c>
      <c r="N11" s="47">
        <v>0</v>
      </c>
      <c r="O11" s="48">
        <v>0</v>
      </c>
      <c r="P11" s="49">
        <v>454.8</v>
      </c>
      <c r="Q11" s="49">
        <v>0</v>
      </c>
      <c r="R11" s="46">
        <v>-0.1</v>
      </c>
      <c r="S11" s="35">
        <f t="shared" si="2"/>
        <v>454.7</v>
      </c>
    </row>
    <row r="12" spans="1:19" ht="12.75">
      <c r="A12" s="13">
        <v>41655</v>
      </c>
      <c r="B12" s="42">
        <v>530.3</v>
      </c>
      <c r="C12" s="80">
        <v>107.2</v>
      </c>
      <c r="D12" s="3">
        <v>0</v>
      </c>
      <c r="E12" s="3">
        <v>2.4</v>
      </c>
      <c r="F12" s="3">
        <v>5.2</v>
      </c>
      <c r="G12" s="3">
        <v>615.9</v>
      </c>
      <c r="H12" s="3">
        <v>6.8</v>
      </c>
      <c r="I12" s="82">
        <f t="shared" si="0"/>
        <v>0.8700000000000729</v>
      </c>
      <c r="J12" s="42">
        <v>1268.67</v>
      </c>
      <c r="K12" s="42">
        <v>1300</v>
      </c>
      <c r="L12" s="4">
        <f t="shared" si="1"/>
        <v>0.9759000000000001</v>
      </c>
      <c r="M12" s="2">
        <v>1738.4</v>
      </c>
      <c r="N12" s="47">
        <v>0</v>
      </c>
      <c r="O12" s="48">
        <v>0</v>
      </c>
      <c r="P12" s="49">
        <v>465.8</v>
      </c>
      <c r="Q12" s="49">
        <v>0</v>
      </c>
      <c r="R12" s="46">
        <v>3.3</v>
      </c>
      <c r="S12" s="35">
        <f t="shared" si="2"/>
        <v>469.1</v>
      </c>
    </row>
    <row r="13" spans="1:19" ht="12.75">
      <c r="A13" s="13">
        <v>41656</v>
      </c>
      <c r="B13" s="42">
        <v>1243.1</v>
      </c>
      <c r="C13" s="80">
        <v>169.2</v>
      </c>
      <c r="D13" s="3">
        <v>0</v>
      </c>
      <c r="E13" s="3">
        <v>4</v>
      </c>
      <c r="F13" s="3">
        <v>2.3</v>
      </c>
      <c r="G13" s="3">
        <v>8.8</v>
      </c>
      <c r="H13" s="3">
        <v>0.9</v>
      </c>
      <c r="I13" s="82">
        <f t="shared" si="0"/>
        <v>2.100000000000192</v>
      </c>
      <c r="J13" s="42">
        <v>1430.4</v>
      </c>
      <c r="K13" s="42">
        <v>1400</v>
      </c>
      <c r="L13" s="4">
        <f t="shared" si="1"/>
        <v>1.0217142857142858</v>
      </c>
      <c r="M13" s="2">
        <v>1738.4</v>
      </c>
      <c r="N13" s="47">
        <v>2.1</v>
      </c>
      <c r="O13" s="48">
        <v>0.01</v>
      </c>
      <c r="P13" s="49">
        <v>785.9</v>
      </c>
      <c r="Q13" s="49">
        <v>0</v>
      </c>
      <c r="R13" s="46">
        <v>0</v>
      </c>
      <c r="S13" s="35">
        <f t="shared" si="2"/>
        <v>788.01</v>
      </c>
    </row>
    <row r="14" spans="1:19" ht="12.75">
      <c r="A14" s="13">
        <v>41659</v>
      </c>
      <c r="B14" s="42">
        <v>2159.6</v>
      </c>
      <c r="C14" s="80">
        <v>117</v>
      </c>
      <c r="D14" s="3">
        <v>0</v>
      </c>
      <c r="E14" s="3">
        <v>5.71</v>
      </c>
      <c r="F14" s="3">
        <v>1.63</v>
      </c>
      <c r="G14" s="3">
        <v>0</v>
      </c>
      <c r="H14" s="3">
        <v>0.5</v>
      </c>
      <c r="I14" s="82">
        <f t="shared" si="0"/>
        <v>0.860000000000273</v>
      </c>
      <c r="J14" s="42">
        <v>2285.3</v>
      </c>
      <c r="K14" s="42">
        <v>1450</v>
      </c>
      <c r="L14" s="4">
        <f t="shared" si="1"/>
        <v>1.5760689655172415</v>
      </c>
      <c r="M14" s="2">
        <v>1738.4</v>
      </c>
      <c r="N14" s="47">
        <v>24.6</v>
      </c>
      <c r="O14" s="53">
        <v>0</v>
      </c>
      <c r="P14" s="54">
        <v>535.9</v>
      </c>
      <c r="Q14" s="49">
        <v>0</v>
      </c>
      <c r="R14" s="46">
        <v>2.5</v>
      </c>
      <c r="S14" s="35">
        <f t="shared" si="2"/>
        <v>563</v>
      </c>
    </row>
    <row r="15" spans="1:19" ht="12.75">
      <c r="A15" s="13">
        <v>41660</v>
      </c>
      <c r="B15" s="42">
        <v>1510</v>
      </c>
      <c r="C15" s="80">
        <v>146.4</v>
      </c>
      <c r="D15" s="3">
        <v>0</v>
      </c>
      <c r="E15" s="3">
        <v>1.6</v>
      </c>
      <c r="F15" s="3">
        <v>-2.6</v>
      </c>
      <c r="G15" s="3">
        <v>0</v>
      </c>
      <c r="H15" s="3">
        <v>0.2</v>
      </c>
      <c r="I15" s="82">
        <f>J15-B15-C15-D15-E15-F15-G15-H15</f>
        <v>0.30000000000008525</v>
      </c>
      <c r="J15" s="42">
        <v>1655.9</v>
      </c>
      <c r="K15" s="42">
        <v>1500</v>
      </c>
      <c r="L15" s="4">
        <f t="shared" si="1"/>
        <v>1.1039333333333334</v>
      </c>
      <c r="M15" s="2">
        <v>1738.4</v>
      </c>
      <c r="N15" s="47">
        <v>0</v>
      </c>
      <c r="O15" s="53">
        <v>0</v>
      </c>
      <c r="P15" s="54">
        <v>504.2</v>
      </c>
      <c r="Q15" s="49">
        <v>0</v>
      </c>
      <c r="R15" s="46">
        <v>3.6</v>
      </c>
      <c r="S15" s="35">
        <f t="shared" si="2"/>
        <v>507.8</v>
      </c>
    </row>
    <row r="16" spans="1:19" ht="12.75">
      <c r="A16" s="13">
        <v>41661</v>
      </c>
      <c r="B16" s="48">
        <v>2872.6</v>
      </c>
      <c r="C16" s="69">
        <v>256.7</v>
      </c>
      <c r="D16" s="79">
        <v>0</v>
      </c>
      <c r="E16" s="79">
        <v>1.7</v>
      </c>
      <c r="F16" s="79">
        <v>3.1</v>
      </c>
      <c r="G16" s="79">
        <v>9</v>
      </c>
      <c r="H16" s="79">
        <v>2.9</v>
      </c>
      <c r="I16" s="69">
        <f>J16-B16-C16-D16-E16-F16-G16-H16</f>
        <v>10.800000000000283</v>
      </c>
      <c r="J16" s="48">
        <v>3156.8</v>
      </c>
      <c r="K16" s="56">
        <v>3500</v>
      </c>
      <c r="L16" s="4">
        <f>J15/K16</f>
        <v>0.47311428571428576</v>
      </c>
      <c r="M16" s="2">
        <v>1738.4</v>
      </c>
      <c r="N16" s="47">
        <v>0</v>
      </c>
      <c r="O16" s="53">
        <v>0</v>
      </c>
      <c r="P16" s="54">
        <v>279.4</v>
      </c>
      <c r="Q16" s="49">
        <v>0</v>
      </c>
      <c r="R16" s="46">
        <v>0.3</v>
      </c>
      <c r="S16" s="35">
        <f t="shared" si="2"/>
        <v>279.7</v>
      </c>
    </row>
    <row r="17" spans="1:19" ht="12.75">
      <c r="A17" s="13">
        <v>41662</v>
      </c>
      <c r="B17" s="42">
        <v>2201.1</v>
      </c>
      <c r="C17" s="80">
        <v>130.4</v>
      </c>
      <c r="D17" s="3">
        <v>25.3</v>
      </c>
      <c r="E17" s="3">
        <v>2.4</v>
      </c>
      <c r="F17" s="3">
        <v>-0.1</v>
      </c>
      <c r="G17" s="3">
        <v>0</v>
      </c>
      <c r="H17" s="3">
        <v>0.5</v>
      </c>
      <c r="I17" s="82">
        <f t="shared" si="0"/>
        <v>0.49999999999999367</v>
      </c>
      <c r="J17" s="42">
        <v>2360.1</v>
      </c>
      <c r="K17" s="56">
        <v>1600</v>
      </c>
      <c r="L17" s="4">
        <f t="shared" si="1"/>
        <v>1.4750625</v>
      </c>
      <c r="M17" s="2">
        <v>1738.4</v>
      </c>
      <c r="N17" s="47">
        <v>0</v>
      </c>
      <c r="O17" s="53">
        <v>0</v>
      </c>
      <c r="P17" s="54">
        <v>236</v>
      </c>
      <c r="Q17" s="49">
        <v>0</v>
      </c>
      <c r="R17" s="46">
        <v>-0.7</v>
      </c>
      <c r="S17" s="35">
        <f t="shared" si="2"/>
        <v>235.3</v>
      </c>
    </row>
    <row r="18" spans="1:19" ht="12.75">
      <c r="A18" s="13">
        <v>41663</v>
      </c>
      <c r="B18" s="42">
        <v>309.8</v>
      </c>
      <c r="C18" s="80">
        <v>163.9</v>
      </c>
      <c r="D18" s="3">
        <v>0</v>
      </c>
      <c r="E18" s="3">
        <v>4.5</v>
      </c>
      <c r="F18" s="3">
        <v>0.1</v>
      </c>
      <c r="G18" s="3">
        <v>0</v>
      </c>
      <c r="H18" s="3">
        <v>0</v>
      </c>
      <c r="I18" s="82">
        <f t="shared" si="0"/>
        <v>-5.689893001203927E-15</v>
      </c>
      <c r="J18" s="42">
        <v>478.3</v>
      </c>
      <c r="K18" s="42">
        <v>1250</v>
      </c>
      <c r="L18" s="4">
        <f t="shared" si="1"/>
        <v>0.38264000000000004</v>
      </c>
      <c r="M18" s="2">
        <v>1738.4</v>
      </c>
      <c r="N18" s="47">
        <v>0</v>
      </c>
      <c r="O18" s="53">
        <v>0</v>
      </c>
      <c r="P18" s="54">
        <v>199.3</v>
      </c>
      <c r="Q18" s="49">
        <v>0</v>
      </c>
      <c r="R18" s="46">
        <v>0</v>
      </c>
      <c r="S18" s="35">
        <f t="shared" si="2"/>
        <v>199.3</v>
      </c>
    </row>
    <row r="19" spans="1:19" ht="12.75">
      <c r="A19" s="13">
        <v>41666</v>
      </c>
      <c r="B19" s="42">
        <v>807.3</v>
      </c>
      <c r="C19" s="80">
        <v>750.6</v>
      </c>
      <c r="D19" s="3">
        <v>0</v>
      </c>
      <c r="E19" s="3">
        <v>13.4</v>
      </c>
      <c r="F19" s="3">
        <v>2.2</v>
      </c>
      <c r="G19" s="3">
        <v>6.7</v>
      </c>
      <c r="H19" s="3">
        <v>0</v>
      </c>
      <c r="I19" s="82">
        <f t="shared" si="0"/>
        <v>1.0000000000000675</v>
      </c>
      <c r="J19" s="42">
        <v>1581.2</v>
      </c>
      <c r="K19" s="42">
        <v>1600</v>
      </c>
      <c r="L19" s="4">
        <f t="shared" si="1"/>
        <v>0.9882500000000001</v>
      </c>
      <c r="M19" s="2">
        <v>1738.4</v>
      </c>
      <c r="N19" s="47">
        <v>0</v>
      </c>
      <c r="O19" s="53">
        <v>0</v>
      </c>
      <c r="P19" s="54">
        <v>780.4</v>
      </c>
      <c r="Q19" s="49">
        <v>1.1</v>
      </c>
      <c r="R19" s="46">
        <v>35.4</v>
      </c>
      <c r="S19" s="35">
        <f t="shared" si="2"/>
        <v>816.9</v>
      </c>
    </row>
    <row r="20" spans="1:19" ht="12.75">
      <c r="A20" s="13">
        <v>41667</v>
      </c>
      <c r="B20" s="42">
        <v>1013.1</v>
      </c>
      <c r="C20" s="80">
        <v>689.9</v>
      </c>
      <c r="D20" s="3">
        <v>0</v>
      </c>
      <c r="E20" s="3">
        <v>4.7</v>
      </c>
      <c r="F20" s="3">
        <v>5.1</v>
      </c>
      <c r="G20" s="3">
        <v>1.4</v>
      </c>
      <c r="H20" s="3">
        <v>2</v>
      </c>
      <c r="I20" s="82">
        <f t="shared" si="0"/>
        <v>0.2000000000000921</v>
      </c>
      <c r="J20" s="42">
        <v>1716.4</v>
      </c>
      <c r="K20" s="42">
        <v>1300</v>
      </c>
      <c r="L20" s="4">
        <f t="shared" si="1"/>
        <v>1.3203076923076924</v>
      </c>
      <c r="M20" s="2">
        <v>1738.4</v>
      </c>
      <c r="N20" s="47">
        <v>0</v>
      </c>
      <c r="O20" s="53">
        <v>0</v>
      </c>
      <c r="P20" s="54">
        <v>272.1</v>
      </c>
      <c r="Q20" s="49">
        <v>0</v>
      </c>
      <c r="R20" s="46">
        <v>0.7</v>
      </c>
      <c r="S20" s="35">
        <f t="shared" si="2"/>
        <v>272.8</v>
      </c>
    </row>
    <row r="21" spans="1:19" ht="12.75">
      <c r="A21" s="13">
        <v>41668</v>
      </c>
      <c r="B21" s="42">
        <v>987.3</v>
      </c>
      <c r="C21" s="80">
        <v>965.1</v>
      </c>
      <c r="D21" s="3">
        <v>13.8</v>
      </c>
      <c r="E21" s="3">
        <v>7.5</v>
      </c>
      <c r="F21" s="3">
        <v>8.1</v>
      </c>
      <c r="G21" s="3">
        <v>2</v>
      </c>
      <c r="H21" s="3">
        <v>0</v>
      </c>
      <c r="I21" s="82">
        <f t="shared" si="0"/>
        <v>0.8500000000001133</v>
      </c>
      <c r="J21" s="42">
        <v>1984.65</v>
      </c>
      <c r="K21" s="42">
        <v>1900</v>
      </c>
      <c r="L21" s="4">
        <f t="shared" si="1"/>
        <v>1.0445526315789475</v>
      </c>
      <c r="M21" s="2">
        <v>1738.4</v>
      </c>
      <c r="N21" s="47">
        <v>37.3</v>
      </c>
      <c r="O21" s="53">
        <v>0</v>
      </c>
      <c r="P21" s="54">
        <v>340.8</v>
      </c>
      <c r="Q21" s="49">
        <v>0</v>
      </c>
      <c r="R21" s="46">
        <v>8.2</v>
      </c>
      <c r="S21" s="35">
        <f t="shared" si="2"/>
        <v>386.3</v>
      </c>
    </row>
    <row r="22" spans="1:19" ht="12.75">
      <c r="A22" s="13">
        <v>41669</v>
      </c>
      <c r="B22" s="42">
        <v>2575.9</v>
      </c>
      <c r="C22" s="81">
        <v>1845</v>
      </c>
      <c r="D22" s="7">
        <v>315.8</v>
      </c>
      <c r="E22" s="7">
        <v>3.7</v>
      </c>
      <c r="F22" s="7">
        <v>2.9</v>
      </c>
      <c r="G22" s="7">
        <v>0</v>
      </c>
      <c r="H22" s="7">
        <v>4.7</v>
      </c>
      <c r="I22" s="82">
        <f t="shared" si="0"/>
        <v>4.149999999999534</v>
      </c>
      <c r="J22" s="42">
        <v>4752.15</v>
      </c>
      <c r="K22" s="42">
        <v>4300</v>
      </c>
      <c r="L22" s="4">
        <f t="shared" si="1"/>
        <v>1.1051511627906976</v>
      </c>
      <c r="M22" s="2">
        <v>1738.4</v>
      </c>
      <c r="N22" s="47">
        <v>48</v>
      </c>
      <c r="O22" s="53">
        <v>0</v>
      </c>
      <c r="P22" s="54">
        <v>243.1</v>
      </c>
      <c r="Q22" s="49">
        <v>0</v>
      </c>
      <c r="R22" s="46">
        <v>0.1</v>
      </c>
      <c r="S22" s="35">
        <f t="shared" si="2"/>
        <v>291.20000000000005</v>
      </c>
    </row>
    <row r="23" spans="1:19" ht="13.5" thickBot="1">
      <c r="A23" s="13">
        <v>41670</v>
      </c>
      <c r="B23" s="42">
        <v>2384.2</v>
      </c>
      <c r="C23" s="81">
        <v>302.5</v>
      </c>
      <c r="D23" s="7">
        <v>0</v>
      </c>
      <c r="E23" s="7">
        <v>12.6</v>
      </c>
      <c r="F23" s="7">
        <v>1.4</v>
      </c>
      <c r="G23" s="7">
        <v>0.8</v>
      </c>
      <c r="H23" s="7">
        <v>5.1</v>
      </c>
      <c r="I23" s="82">
        <f t="shared" si="0"/>
        <v>9.40000000000018</v>
      </c>
      <c r="J23" s="42">
        <v>2716</v>
      </c>
      <c r="K23" s="42">
        <f>3152.2+319.9+46</f>
        <v>3518.1</v>
      </c>
      <c r="L23" s="4">
        <f t="shared" si="1"/>
        <v>0.7720076177482164</v>
      </c>
      <c r="M23" s="2">
        <v>1738.4</v>
      </c>
      <c r="N23" s="47">
        <v>16.9</v>
      </c>
      <c r="O23" s="53">
        <v>0</v>
      </c>
      <c r="P23" s="54">
        <v>227.9</v>
      </c>
      <c r="Q23" s="49">
        <v>0</v>
      </c>
      <c r="R23" s="46">
        <v>0</v>
      </c>
      <c r="S23" s="35">
        <f t="shared" si="2"/>
        <v>244.8</v>
      </c>
    </row>
    <row r="24" spans="1:19" ht="13.5" thickBot="1">
      <c r="A24" s="39" t="s">
        <v>33</v>
      </c>
      <c r="B24" s="43">
        <f aca="true" t="shared" si="3" ref="B24:K24">SUM(B4:B23)</f>
        <v>26568.1</v>
      </c>
      <c r="C24" s="43">
        <f t="shared" si="3"/>
        <v>6293.3</v>
      </c>
      <c r="D24" s="43">
        <f t="shared" si="3"/>
        <v>358.8</v>
      </c>
      <c r="E24" s="14">
        <f t="shared" si="3"/>
        <v>79.50999999999999</v>
      </c>
      <c r="F24" s="14">
        <f t="shared" si="3"/>
        <v>527.8299999999999</v>
      </c>
      <c r="G24" s="14">
        <f t="shared" si="3"/>
        <v>647.4999999999999</v>
      </c>
      <c r="H24" s="14">
        <f t="shared" si="3"/>
        <v>206.29999999999998</v>
      </c>
      <c r="I24" s="43">
        <f t="shared" si="3"/>
        <v>86.68000000000112</v>
      </c>
      <c r="J24" s="43">
        <f t="shared" si="3"/>
        <v>34768.020000000004</v>
      </c>
      <c r="K24" s="43">
        <f t="shared" si="3"/>
        <v>34768.1</v>
      </c>
      <c r="L24" s="15">
        <f t="shared" si="1"/>
        <v>0.9999976990402123</v>
      </c>
      <c r="M24" s="2"/>
      <c r="N24" s="93">
        <f>SUM(N4:N23)</f>
        <v>450.00000000000006</v>
      </c>
      <c r="O24" s="93">
        <f>SUM(O4:O23)</f>
        <v>0.01</v>
      </c>
      <c r="P24" s="93">
        <f>SUM(P4:P23)</f>
        <v>7479.900000000001</v>
      </c>
      <c r="Q24" s="93">
        <f>SUM(Q4:Q23)</f>
        <v>1.1</v>
      </c>
      <c r="R24" s="93">
        <f>SUM(R4:R23)</f>
        <v>54.300000000000004</v>
      </c>
      <c r="S24" s="93">
        <f>N24+O24+Q24+P24+R24</f>
        <v>7985.31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14" t="s">
        <v>41</v>
      </c>
      <c r="O27" s="114"/>
      <c r="P27" s="114"/>
      <c r="Q27" s="114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15" t="s">
        <v>34</v>
      </c>
      <c r="O28" s="115"/>
      <c r="P28" s="115"/>
      <c r="Q28" s="115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12">
        <v>41671</v>
      </c>
      <c r="O29" s="116">
        <f>'[1]січень '!$D$142</f>
        <v>111410.62</v>
      </c>
      <c r="P29" s="116"/>
      <c r="Q29" s="116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13"/>
      <c r="O30" s="116"/>
      <c r="P30" s="116"/>
      <c r="Q30" s="116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'[1]січень '!$I$142</f>
        <v>97585.4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17" t="s">
        <v>56</v>
      </c>
      <c r="P32" s="118"/>
      <c r="Q32" s="61">
        <f>'[1]січень '!$I$141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19" t="s">
        <v>57</v>
      </c>
      <c r="P33" s="119"/>
      <c r="Q33" s="83">
        <f>'[1]січень '!$I$139</f>
        <v>13825.22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20" t="s">
        <v>60</v>
      </c>
      <c r="P34" s="121"/>
      <c r="Q34" s="61">
        <f>'[1]січень '!$I$140</f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14" t="s">
        <v>35</v>
      </c>
      <c r="O37" s="114"/>
      <c r="P37" s="114"/>
      <c r="Q37" s="114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98" t="s">
        <v>36</v>
      </c>
      <c r="O38" s="98"/>
      <c r="P38" s="98"/>
      <c r="Q38" s="98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12">
        <v>41671</v>
      </c>
      <c r="O39" s="122">
        <v>0</v>
      </c>
      <c r="P39" s="122"/>
      <c r="Q39" s="122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13"/>
      <c r="O40" s="122"/>
      <c r="P40" s="122"/>
      <c r="Q40" s="122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N39:N40"/>
    <mergeCell ref="O32:P32"/>
    <mergeCell ref="O33:P33"/>
    <mergeCell ref="O34:P34"/>
    <mergeCell ref="O39:Q40"/>
    <mergeCell ref="N37:Q37"/>
    <mergeCell ref="N38:Q38"/>
    <mergeCell ref="N29:N30"/>
    <mergeCell ref="N27:Q27"/>
    <mergeCell ref="N28:Q28"/>
    <mergeCell ref="O29:Q30"/>
    <mergeCell ref="A1:L1"/>
    <mergeCell ref="N1:S1"/>
    <mergeCell ref="A2:L2"/>
    <mergeCell ref="N2:S2"/>
  </mergeCells>
  <printOptions/>
  <pageMargins left="0.75" right="0.4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E2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49" sqref="J49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00" t="s">
        <v>65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2"/>
      <c r="M1" s="1"/>
      <c r="N1" s="103" t="s">
        <v>67</v>
      </c>
      <c r="O1" s="104"/>
      <c r="P1" s="104"/>
      <c r="Q1" s="104"/>
      <c r="R1" s="104"/>
      <c r="S1" s="105"/>
    </row>
    <row r="2" spans="1:19" ht="16.5" thickBot="1">
      <c r="A2" s="106" t="s">
        <v>70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8"/>
      <c r="M2" s="1"/>
      <c r="N2" s="109" t="s">
        <v>71</v>
      </c>
      <c r="O2" s="110"/>
      <c r="P2" s="110"/>
      <c r="Q2" s="110"/>
      <c r="R2" s="110"/>
      <c r="S2" s="111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66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41673</v>
      </c>
      <c r="B4" s="42">
        <v>427.1</v>
      </c>
      <c r="C4" s="80">
        <v>56.4</v>
      </c>
      <c r="D4" s="3">
        <v>0</v>
      </c>
      <c r="E4" s="3">
        <v>2.4</v>
      </c>
      <c r="F4" s="3">
        <v>9.2</v>
      </c>
      <c r="G4" s="3">
        <v>0</v>
      </c>
      <c r="H4" s="3">
        <v>0.7</v>
      </c>
      <c r="I4" s="42">
        <f aca="true" t="shared" si="0" ref="I4:I23">J4-B4-C4-D4-E4-F4-G4-H4</f>
        <v>1.8000000000000018</v>
      </c>
      <c r="J4" s="42">
        <v>497.6</v>
      </c>
      <c r="K4" s="42">
        <v>500</v>
      </c>
      <c r="L4" s="4">
        <f aca="true" t="shared" si="1" ref="L4:L24">J4/K4</f>
        <v>0.9952000000000001</v>
      </c>
      <c r="M4" s="2">
        <f>AVERAGE(J4:J23)</f>
        <v>1832.625</v>
      </c>
      <c r="N4" s="44">
        <v>171.1</v>
      </c>
      <c r="O4" s="45">
        <v>0</v>
      </c>
      <c r="P4" s="46">
        <v>316.5</v>
      </c>
      <c r="Q4" s="46">
        <v>0</v>
      </c>
      <c r="R4" s="46">
        <v>0</v>
      </c>
      <c r="S4" s="35">
        <f>N4+O4+Q4+P4+R4</f>
        <v>487.6</v>
      </c>
    </row>
    <row r="5" spans="1:19" ht="12.75">
      <c r="A5" s="13">
        <v>41674</v>
      </c>
      <c r="B5" s="42">
        <v>457.55</v>
      </c>
      <c r="C5" s="80">
        <v>77.6</v>
      </c>
      <c r="D5" s="3">
        <v>0</v>
      </c>
      <c r="E5" s="3">
        <v>0.97</v>
      </c>
      <c r="F5" s="3">
        <v>14.94</v>
      </c>
      <c r="G5" s="3">
        <f>494.4-0.9</f>
        <v>493.5</v>
      </c>
      <c r="H5" s="3">
        <v>11.3</v>
      </c>
      <c r="I5" s="42">
        <f t="shared" si="0"/>
        <v>16.939999999999895</v>
      </c>
      <c r="J5" s="42">
        <v>1072.8</v>
      </c>
      <c r="K5" s="42">
        <v>850</v>
      </c>
      <c r="L5" s="4">
        <f t="shared" si="1"/>
        <v>1.2621176470588236</v>
      </c>
      <c r="M5" s="2">
        <v>1832.6</v>
      </c>
      <c r="N5" s="47">
        <v>0</v>
      </c>
      <c r="O5" s="48">
        <v>0</v>
      </c>
      <c r="P5" s="49">
        <v>400.4</v>
      </c>
      <c r="Q5" s="49">
        <v>0</v>
      </c>
      <c r="R5" s="46">
        <v>0</v>
      </c>
      <c r="S5" s="35">
        <f aca="true" t="shared" si="2" ref="S5:S23">N5+O5+Q5+P5+R5</f>
        <v>400.4</v>
      </c>
    </row>
    <row r="6" spans="1:19" ht="12.75">
      <c r="A6" s="13">
        <v>41675</v>
      </c>
      <c r="B6" s="42">
        <v>918.2</v>
      </c>
      <c r="C6" s="80">
        <v>61.6</v>
      </c>
      <c r="D6" s="3">
        <v>0</v>
      </c>
      <c r="E6" s="3">
        <v>1</v>
      </c>
      <c r="F6" s="3">
        <v>18.4</v>
      </c>
      <c r="G6" s="3">
        <v>0</v>
      </c>
      <c r="H6" s="3">
        <v>29.4</v>
      </c>
      <c r="I6" s="42">
        <f t="shared" si="0"/>
        <v>4.1999999999999105</v>
      </c>
      <c r="J6" s="42">
        <v>1032.8</v>
      </c>
      <c r="K6" s="42">
        <v>1100</v>
      </c>
      <c r="L6" s="4">
        <f t="shared" si="1"/>
        <v>0.9389090909090909</v>
      </c>
      <c r="M6" s="2">
        <v>1832.6</v>
      </c>
      <c r="N6" s="50">
        <v>0</v>
      </c>
      <c r="O6" s="51">
        <v>0</v>
      </c>
      <c r="P6" s="52">
        <v>366.3</v>
      </c>
      <c r="Q6" s="52">
        <v>41.3</v>
      </c>
      <c r="R6" s="86">
        <v>0.2</v>
      </c>
      <c r="S6" s="35">
        <f t="shared" si="2"/>
        <v>407.8</v>
      </c>
    </row>
    <row r="7" spans="1:19" ht="12.75">
      <c r="A7" s="13">
        <v>41676</v>
      </c>
      <c r="B7" s="42">
        <v>1142.2</v>
      </c>
      <c r="C7" s="80">
        <v>117.9</v>
      </c>
      <c r="D7" s="3">
        <v>0</v>
      </c>
      <c r="E7" s="3">
        <v>0.8</v>
      </c>
      <c r="F7" s="3">
        <v>20.7</v>
      </c>
      <c r="G7" s="3">
        <v>0</v>
      </c>
      <c r="H7" s="3">
        <v>18.5</v>
      </c>
      <c r="I7" s="42">
        <f t="shared" si="0"/>
        <v>10.800000000000043</v>
      </c>
      <c r="J7" s="42">
        <v>1310.9</v>
      </c>
      <c r="K7" s="42">
        <v>2600</v>
      </c>
      <c r="L7" s="4">
        <f t="shared" si="1"/>
        <v>0.5041923076923077</v>
      </c>
      <c r="M7" s="2">
        <v>1832.6</v>
      </c>
      <c r="N7" s="47">
        <v>0</v>
      </c>
      <c r="O7" s="48">
        <v>0</v>
      </c>
      <c r="P7" s="49">
        <v>480.8</v>
      </c>
      <c r="Q7" s="49">
        <v>0</v>
      </c>
      <c r="R7" s="46">
        <v>0.1</v>
      </c>
      <c r="S7" s="35">
        <f t="shared" si="2"/>
        <v>480.90000000000003</v>
      </c>
    </row>
    <row r="8" spans="1:19" ht="12.75">
      <c r="A8" s="13">
        <v>41677</v>
      </c>
      <c r="B8" s="42">
        <v>4082.4</v>
      </c>
      <c r="C8" s="80">
        <v>132.1</v>
      </c>
      <c r="D8" s="3">
        <v>10.4</v>
      </c>
      <c r="E8" s="3">
        <v>0.3</v>
      </c>
      <c r="F8" s="3">
        <v>33.6</v>
      </c>
      <c r="G8" s="3">
        <v>0.7</v>
      </c>
      <c r="H8" s="3">
        <v>24.3</v>
      </c>
      <c r="I8" s="42">
        <f t="shared" si="0"/>
        <v>7.099999999999547</v>
      </c>
      <c r="J8" s="42">
        <v>4290.9</v>
      </c>
      <c r="K8" s="42">
        <v>3200</v>
      </c>
      <c r="L8" s="4">
        <f t="shared" si="1"/>
        <v>1.34090625</v>
      </c>
      <c r="M8" s="2">
        <v>1832.6</v>
      </c>
      <c r="N8" s="47">
        <v>3.2</v>
      </c>
      <c r="O8" s="48">
        <v>0</v>
      </c>
      <c r="P8" s="49">
        <v>583.9</v>
      </c>
      <c r="Q8" s="49">
        <v>0</v>
      </c>
      <c r="R8" s="46">
        <v>0.7</v>
      </c>
      <c r="S8" s="35">
        <f t="shared" si="2"/>
        <v>587.8000000000001</v>
      </c>
    </row>
    <row r="9" spans="1:19" ht="12.75">
      <c r="A9" s="13">
        <v>41680</v>
      </c>
      <c r="B9" s="42">
        <v>809</v>
      </c>
      <c r="C9" s="80">
        <v>92.7</v>
      </c>
      <c r="D9" s="3">
        <v>0</v>
      </c>
      <c r="E9" s="3">
        <v>1.6</v>
      </c>
      <c r="F9" s="3">
        <v>65</v>
      </c>
      <c r="G9" s="3">
        <v>0</v>
      </c>
      <c r="H9" s="3">
        <v>79.6</v>
      </c>
      <c r="I9" s="42">
        <f t="shared" si="0"/>
        <v>7.600000000000023</v>
      </c>
      <c r="J9" s="42">
        <v>1055.5</v>
      </c>
      <c r="K9" s="42">
        <v>910</v>
      </c>
      <c r="L9" s="4">
        <f t="shared" si="1"/>
        <v>1.15989010989011</v>
      </c>
      <c r="M9" s="2">
        <v>1832.6</v>
      </c>
      <c r="N9" s="47">
        <v>0</v>
      </c>
      <c r="O9" s="48">
        <v>0</v>
      </c>
      <c r="P9" s="49">
        <v>578.7</v>
      </c>
      <c r="Q9" s="49">
        <v>2.8</v>
      </c>
      <c r="R9" s="46">
        <v>0</v>
      </c>
      <c r="S9" s="35">
        <f t="shared" si="2"/>
        <v>581.5</v>
      </c>
    </row>
    <row r="10" spans="1:19" ht="12.75">
      <c r="A10" s="13">
        <v>41681</v>
      </c>
      <c r="B10" s="42">
        <v>527.6</v>
      </c>
      <c r="C10" s="80">
        <v>79.2</v>
      </c>
      <c r="D10" s="3">
        <v>0</v>
      </c>
      <c r="E10" s="3">
        <v>7.2</v>
      </c>
      <c r="F10" s="3">
        <v>84</v>
      </c>
      <c r="G10" s="3">
        <v>5.1</v>
      </c>
      <c r="H10" s="3">
        <v>7.1</v>
      </c>
      <c r="I10" s="82">
        <f t="shared" si="0"/>
        <v>35.90000000000002</v>
      </c>
      <c r="J10" s="42">
        <v>746.1</v>
      </c>
      <c r="K10" s="56">
        <v>1200</v>
      </c>
      <c r="L10" s="4">
        <f t="shared" si="1"/>
        <v>0.62175</v>
      </c>
      <c r="M10" s="2">
        <v>1832.6</v>
      </c>
      <c r="N10" s="47">
        <v>0</v>
      </c>
      <c r="O10" s="48">
        <v>0</v>
      </c>
      <c r="P10" s="49">
        <v>460.9</v>
      </c>
      <c r="Q10" s="49">
        <v>0</v>
      </c>
      <c r="R10" s="46">
        <v>0</v>
      </c>
      <c r="S10" s="35">
        <f t="shared" si="2"/>
        <v>460.9</v>
      </c>
    </row>
    <row r="11" spans="1:19" ht="12.75">
      <c r="A11" s="13">
        <v>41682</v>
      </c>
      <c r="B11" s="42">
        <v>233</v>
      </c>
      <c r="C11" s="80">
        <v>100.4</v>
      </c>
      <c r="D11" s="3">
        <v>0</v>
      </c>
      <c r="E11" s="3">
        <v>1</v>
      </c>
      <c r="F11" s="3">
        <v>87.5</v>
      </c>
      <c r="G11" s="3">
        <v>0</v>
      </c>
      <c r="H11" s="3">
        <f>11.4+3.9</f>
        <v>15.3</v>
      </c>
      <c r="I11" s="82">
        <f t="shared" si="0"/>
        <v>6.600000000000005</v>
      </c>
      <c r="J11" s="42">
        <v>443.8</v>
      </c>
      <c r="K11" s="42">
        <v>1200</v>
      </c>
      <c r="L11" s="4">
        <f t="shared" si="1"/>
        <v>0.36983333333333335</v>
      </c>
      <c r="M11" s="2">
        <v>1832.6</v>
      </c>
      <c r="N11" s="47">
        <v>0</v>
      </c>
      <c r="O11" s="48">
        <v>0</v>
      </c>
      <c r="P11" s="49">
        <v>403.2</v>
      </c>
      <c r="Q11" s="49">
        <v>0</v>
      </c>
      <c r="R11" s="46">
        <v>0</v>
      </c>
      <c r="S11" s="35">
        <f t="shared" si="2"/>
        <v>403.2</v>
      </c>
    </row>
    <row r="12" spans="1:19" ht="12.75">
      <c r="A12" s="13">
        <v>41683</v>
      </c>
      <c r="B12" s="42">
        <v>489.8</v>
      </c>
      <c r="C12" s="80">
        <v>130.4</v>
      </c>
      <c r="D12" s="3">
        <v>19.4</v>
      </c>
      <c r="E12" s="3">
        <v>4</v>
      </c>
      <c r="F12" s="3">
        <v>92</v>
      </c>
      <c r="G12" s="3">
        <v>0.2</v>
      </c>
      <c r="H12" s="3">
        <v>2.4</v>
      </c>
      <c r="I12" s="82">
        <f t="shared" si="0"/>
        <v>30.09999999999993</v>
      </c>
      <c r="J12" s="42">
        <v>768.3</v>
      </c>
      <c r="K12" s="42">
        <v>1950</v>
      </c>
      <c r="L12" s="4">
        <f t="shared" si="1"/>
        <v>0.39399999999999996</v>
      </c>
      <c r="M12" s="2">
        <v>1832.6</v>
      </c>
      <c r="N12" s="47">
        <v>0</v>
      </c>
      <c r="O12" s="48">
        <v>0</v>
      </c>
      <c r="P12" s="49">
        <v>594.9</v>
      </c>
      <c r="Q12" s="49">
        <v>0</v>
      </c>
      <c r="R12" s="46">
        <v>0.2</v>
      </c>
      <c r="S12" s="35">
        <f t="shared" si="2"/>
        <v>595.1</v>
      </c>
    </row>
    <row r="13" spans="1:19" ht="12.75">
      <c r="A13" s="13">
        <v>41684</v>
      </c>
      <c r="B13" s="42">
        <v>1806.4</v>
      </c>
      <c r="C13" s="80">
        <v>200.5</v>
      </c>
      <c r="D13" s="3">
        <v>-10.3</v>
      </c>
      <c r="E13" s="3">
        <v>2.3</v>
      </c>
      <c r="F13" s="3">
        <v>81.3</v>
      </c>
      <c r="G13" s="3">
        <v>0</v>
      </c>
      <c r="H13" s="3">
        <v>4.9</v>
      </c>
      <c r="I13" s="82">
        <f t="shared" si="0"/>
        <v>3.5999999999997296</v>
      </c>
      <c r="J13" s="42">
        <v>2088.7</v>
      </c>
      <c r="K13" s="42">
        <v>3000</v>
      </c>
      <c r="L13" s="4">
        <f t="shared" si="1"/>
        <v>0.6962333333333333</v>
      </c>
      <c r="M13" s="2">
        <v>1832.6</v>
      </c>
      <c r="N13" s="47">
        <v>0</v>
      </c>
      <c r="O13" s="48">
        <v>41.7</v>
      </c>
      <c r="P13" s="49">
        <v>734.3</v>
      </c>
      <c r="Q13" s="49">
        <v>0</v>
      </c>
      <c r="R13" s="46">
        <v>0.1</v>
      </c>
      <c r="S13" s="35">
        <f t="shared" si="2"/>
        <v>776.1</v>
      </c>
    </row>
    <row r="14" spans="1:19" ht="12.75">
      <c r="A14" s="13">
        <v>41687</v>
      </c>
      <c r="B14" s="42">
        <v>502</v>
      </c>
      <c r="C14" s="80">
        <v>174.4</v>
      </c>
      <c r="D14" s="3">
        <v>6</v>
      </c>
      <c r="E14" s="3">
        <v>5.9</v>
      </c>
      <c r="F14" s="3">
        <v>7.1</v>
      </c>
      <c r="G14" s="3">
        <v>0</v>
      </c>
      <c r="H14" s="3">
        <v>1.3</v>
      </c>
      <c r="I14" s="82">
        <f t="shared" si="0"/>
        <v>10.900000000000018</v>
      </c>
      <c r="J14" s="42">
        <v>707.6</v>
      </c>
      <c r="K14" s="42">
        <v>2200</v>
      </c>
      <c r="L14" s="4">
        <f t="shared" si="1"/>
        <v>0.32163636363636366</v>
      </c>
      <c r="M14" s="2">
        <v>1832.6</v>
      </c>
      <c r="N14" s="47">
        <v>24.9</v>
      </c>
      <c r="O14" s="53">
        <v>0</v>
      </c>
      <c r="P14" s="54">
        <v>777.1</v>
      </c>
      <c r="Q14" s="49">
        <v>0</v>
      </c>
      <c r="R14" s="46">
        <v>0</v>
      </c>
      <c r="S14" s="35">
        <f t="shared" si="2"/>
        <v>802</v>
      </c>
    </row>
    <row r="15" spans="1:19" ht="12.75">
      <c r="A15" s="13">
        <v>41688</v>
      </c>
      <c r="B15" s="42">
        <v>866</v>
      </c>
      <c r="C15" s="80">
        <v>119.8</v>
      </c>
      <c r="D15" s="3">
        <v>12.9</v>
      </c>
      <c r="E15" s="3">
        <v>0.9</v>
      </c>
      <c r="F15" s="3">
        <v>7.1</v>
      </c>
      <c r="G15" s="3">
        <v>0</v>
      </c>
      <c r="H15" s="3">
        <v>3.1</v>
      </c>
      <c r="I15" s="82">
        <f>J15-B15-C15-D15-E15-F15-G15-H15</f>
        <v>19.40000000000005</v>
      </c>
      <c r="J15" s="42">
        <v>1029.2</v>
      </c>
      <c r="K15" s="42">
        <v>1650</v>
      </c>
      <c r="L15" s="4">
        <f t="shared" si="1"/>
        <v>0.6237575757575757</v>
      </c>
      <c r="M15" s="2">
        <v>1832.6</v>
      </c>
      <c r="N15" s="47">
        <v>0</v>
      </c>
      <c r="O15" s="53">
        <v>25</v>
      </c>
      <c r="P15" s="54">
        <v>1333.4</v>
      </c>
      <c r="Q15" s="49">
        <v>0</v>
      </c>
      <c r="R15" s="46">
        <v>0</v>
      </c>
      <c r="S15" s="35">
        <f t="shared" si="2"/>
        <v>1358.4</v>
      </c>
    </row>
    <row r="16" spans="1:19" ht="12.75">
      <c r="A16" s="13">
        <v>41689</v>
      </c>
      <c r="B16" s="48">
        <v>1827.4</v>
      </c>
      <c r="C16" s="69">
        <v>171.1</v>
      </c>
      <c r="D16" s="79">
        <v>2.7</v>
      </c>
      <c r="E16" s="79">
        <v>1.1</v>
      </c>
      <c r="F16" s="79">
        <v>1.9</v>
      </c>
      <c r="G16" s="79">
        <v>0</v>
      </c>
      <c r="H16" s="79">
        <v>1.2</v>
      </c>
      <c r="I16" s="69">
        <f>J16-B16-C16-D16-E16-F16-G16-H16</f>
        <v>3.5000000000000044</v>
      </c>
      <c r="J16" s="48">
        <v>2008.9</v>
      </c>
      <c r="K16" s="56">
        <v>1560</v>
      </c>
      <c r="L16" s="4">
        <f>J15/K16</f>
        <v>0.6597435897435898</v>
      </c>
      <c r="M16" s="2">
        <v>1832.6</v>
      </c>
      <c r="N16" s="47">
        <v>2.5</v>
      </c>
      <c r="O16" s="53">
        <v>226.7</v>
      </c>
      <c r="P16" s="54">
        <v>1457.9</v>
      </c>
      <c r="Q16" s="49">
        <v>0</v>
      </c>
      <c r="R16" s="46">
        <v>0.2</v>
      </c>
      <c r="S16" s="35">
        <f t="shared" si="2"/>
        <v>1687.3000000000002</v>
      </c>
    </row>
    <row r="17" spans="1:19" ht="12.75">
      <c r="A17" s="13">
        <v>41690</v>
      </c>
      <c r="B17" s="42">
        <v>3000</v>
      </c>
      <c r="C17" s="80">
        <v>173.2</v>
      </c>
      <c r="D17" s="3">
        <v>1</v>
      </c>
      <c r="E17" s="3">
        <v>6</v>
      </c>
      <c r="F17" s="3">
        <v>1.9</v>
      </c>
      <c r="G17" s="3">
        <v>4.9</v>
      </c>
      <c r="H17" s="3">
        <v>72.7</v>
      </c>
      <c r="I17" s="82">
        <f t="shared" si="0"/>
        <v>1.700000000000088</v>
      </c>
      <c r="J17" s="42">
        <v>3261.4</v>
      </c>
      <c r="K17" s="56">
        <v>2400</v>
      </c>
      <c r="L17" s="4">
        <f t="shared" si="1"/>
        <v>1.3589166666666668</v>
      </c>
      <c r="M17" s="2">
        <v>1832.6</v>
      </c>
      <c r="N17" s="47">
        <v>2.2</v>
      </c>
      <c r="O17" s="53">
        <v>0</v>
      </c>
      <c r="P17" s="54">
        <v>548.2</v>
      </c>
      <c r="Q17" s="49">
        <v>0</v>
      </c>
      <c r="R17" s="46">
        <v>0</v>
      </c>
      <c r="S17" s="35">
        <f t="shared" si="2"/>
        <v>550.4000000000001</v>
      </c>
    </row>
    <row r="18" spans="1:19" ht="12.75">
      <c r="A18" s="13">
        <v>41691</v>
      </c>
      <c r="B18" s="42">
        <v>2491.4</v>
      </c>
      <c r="C18" s="80">
        <v>139.6</v>
      </c>
      <c r="D18" s="3">
        <v>9.6</v>
      </c>
      <c r="E18" s="3">
        <v>2.7</v>
      </c>
      <c r="F18" s="3">
        <v>1.5</v>
      </c>
      <c r="G18" s="3">
        <v>20</v>
      </c>
      <c r="H18" s="3">
        <v>0</v>
      </c>
      <c r="I18" s="82">
        <f t="shared" si="0"/>
        <v>9.592326932761353E-14</v>
      </c>
      <c r="J18" s="42">
        <v>2664.8</v>
      </c>
      <c r="K18" s="42">
        <v>3140</v>
      </c>
      <c r="L18" s="4">
        <f t="shared" si="1"/>
        <v>0.8486624203821657</v>
      </c>
      <c r="M18" s="2">
        <v>1832.6</v>
      </c>
      <c r="N18" s="47">
        <v>1.2</v>
      </c>
      <c r="O18" s="53">
        <v>182.5</v>
      </c>
      <c r="P18" s="54">
        <v>91.9</v>
      </c>
      <c r="Q18" s="49">
        <v>0</v>
      </c>
      <c r="R18" s="46">
        <v>0</v>
      </c>
      <c r="S18" s="35">
        <f>N18+O18+Q18+P18+R18</f>
        <v>275.6</v>
      </c>
    </row>
    <row r="19" spans="1:19" ht="12.75">
      <c r="A19" s="13">
        <v>41694</v>
      </c>
      <c r="B19" s="42">
        <v>484.3</v>
      </c>
      <c r="C19" s="80">
        <v>491.5</v>
      </c>
      <c r="D19" s="3">
        <v>0.4</v>
      </c>
      <c r="E19" s="3">
        <v>2.6</v>
      </c>
      <c r="F19" s="3">
        <v>0.05</v>
      </c>
      <c r="G19" s="3">
        <v>2.2</v>
      </c>
      <c r="H19" s="3">
        <v>2.3</v>
      </c>
      <c r="I19" s="82">
        <f t="shared" si="0"/>
        <v>11.149999999999988</v>
      </c>
      <c r="J19" s="42">
        <v>994.5</v>
      </c>
      <c r="K19" s="42">
        <v>1600</v>
      </c>
      <c r="L19" s="4">
        <f t="shared" si="1"/>
        <v>0.6215625</v>
      </c>
      <c r="M19" s="2">
        <v>1832.6</v>
      </c>
      <c r="N19" s="47">
        <v>4.2</v>
      </c>
      <c r="O19" s="53">
        <v>0</v>
      </c>
      <c r="P19" s="54">
        <v>58.1</v>
      </c>
      <c r="Q19" s="49">
        <v>0</v>
      </c>
      <c r="R19" s="46">
        <v>0</v>
      </c>
      <c r="S19" s="35">
        <f>N19+O19+Q19+P19+R19</f>
        <v>62.300000000000004</v>
      </c>
    </row>
    <row r="20" spans="1:19" ht="12.75">
      <c r="A20" s="13">
        <v>41695</v>
      </c>
      <c r="B20" s="42">
        <v>840.3</v>
      </c>
      <c r="C20" s="80">
        <v>605</v>
      </c>
      <c r="D20" s="3">
        <v>3.9</v>
      </c>
      <c r="E20" s="3">
        <v>1.7</v>
      </c>
      <c r="F20" s="3">
        <v>1.2</v>
      </c>
      <c r="G20" s="3">
        <v>0.6</v>
      </c>
      <c r="H20" s="3">
        <v>0.8</v>
      </c>
      <c r="I20" s="82">
        <f t="shared" si="0"/>
        <v>5.700000000000092</v>
      </c>
      <c r="J20" s="42">
        <v>1459.2</v>
      </c>
      <c r="K20" s="42">
        <v>1280</v>
      </c>
      <c r="L20" s="4">
        <f t="shared" si="1"/>
        <v>1.1400000000000001</v>
      </c>
      <c r="M20" s="2">
        <v>1832.6</v>
      </c>
      <c r="N20" s="47">
        <v>0</v>
      </c>
      <c r="O20" s="53">
        <v>0</v>
      </c>
      <c r="P20" s="54">
        <v>77.7</v>
      </c>
      <c r="Q20" s="49">
        <v>1</v>
      </c>
      <c r="R20" s="46">
        <v>0.8</v>
      </c>
      <c r="S20" s="35">
        <f t="shared" si="2"/>
        <v>79.5</v>
      </c>
    </row>
    <row r="21" spans="1:19" ht="12.75">
      <c r="A21" s="13">
        <v>41696</v>
      </c>
      <c r="B21" s="42">
        <v>2974.7</v>
      </c>
      <c r="C21" s="80">
        <v>755.4</v>
      </c>
      <c r="D21" s="3">
        <v>0</v>
      </c>
      <c r="E21" s="3">
        <v>2.1</v>
      </c>
      <c r="F21" s="3">
        <v>5.4</v>
      </c>
      <c r="G21" s="3">
        <v>0.1</v>
      </c>
      <c r="H21" s="3">
        <v>2.8</v>
      </c>
      <c r="I21" s="82">
        <f t="shared" si="0"/>
        <v>5.600000000000114</v>
      </c>
      <c r="J21" s="42">
        <v>3746.1</v>
      </c>
      <c r="K21" s="42">
        <v>1250</v>
      </c>
      <c r="L21" s="4">
        <f t="shared" si="1"/>
        <v>2.99688</v>
      </c>
      <c r="M21" s="2">
        <v>1832.6</v>
      </c>
      <c r="N21" s="47">
        <v>6.9</v>
      </c>
      <c r="O21" s="53">
        <v>0</v>
      </c>
      <c r="P21" s="54">
        <v>43.6</v>
      </c>
      <c r="Q21" s="49">
        <v>41.3</v>
      </c>
      <c r="R21" s="46">
        <v>0.5</v>
      </c>
      <c r="S21" s="35">
        <f t="shared" si="2"/>
        <v>92.3</v>
      </c>
    </row>
    <row r="22" spans="1:19" ht="12.75">
      <c r="A22" s="13">
        <v>41697</v>
      </c>
      <c r="B22" s="42">
        <v>723.5</v>
      </c>
      <c r="C22" s="81">
        <v>1230.7</v>
      </c>
      <c r="D22" s="7">
        <v>305.9</v>
      </c>
      <c r="E22" s="7">
        <v>1.3</v>
      </c>
      <c r="F22" s="7">
        <v>3</v>
      </c>
      <c r="G22" s="7">
        <v>0.4</v>
      </c>
      <c r="H22" s="7">
        <v>5</v>
      </c>
      <c r="I22" s="82">
        <f t="shared" si="0"/>
        <v>7.000000000000158</v>
      </c>
      <c r="J22" s="42">
        <v>2276.8</v>
      </c>
      <c r="K22" s="42">
        <v>1800</v>
      </c>
      <c r="L22" s="4">
        <f t="shared" si="1"/>
        <v>1.264888888888889</v>
      </c>
      <c r="M22" s="2">
        <v>1832.6</v>
      </c>
      <c r="N22" s="47">
        <v>302.9</v>
      </c>
      <c r="O22" s="53">
        <v>0</v>
      </c>
      <c r="P22" s="54">
        <v>36.5</v>
      </c>
      <c r="Q22" s="49">
        <v>0</v>
      </c>
      <c r="R22" s="46">
        <v>0</v>
      </c>
      <c r="S22" s="35">
        <f t="shared" si="2"/>
        <v>339.4</v>
      </c>
    </row>
    <row r="23" spans="1:19" ht="13.5" thickBot="1">
      <c r="A23" s="13">
        <v>41698</v>
      </c>
      <c r="B23" s="42">
        <v>3575</v>
      </c>
      <c r="C23" s="81">
        <v>1554.2</v>
      </c>
      <c r="D23" s="7">
        <v>18.4</v>
      </c>
      <c r="E23" s="7">
        <v>1.1</v>
      </c>
      <c r="F23" s="7">
        <v>3.9</v>
      </c>
      <c r="G23" s="7">
        <v>14.7</v>
      </c>
      <c r="H23" s="7">
        <v>5.5</v>
      </c>
      <c r="I23" s="82">
        <f t="shared" si="0"/>
        <v>23.80000000000032</v>
      </c>
      <c r="J23" s="42">
        <v>5196.6</v>
      </c>
      <c r="K23" s="42">
        <f>3492-613</f>
        <v>2879</v>
      </c>
      <c r="L23" s="4">
        <f t="shared" si="1"/>
        <v>1.8050017367141369</v>
      </c>
      <c r="M23" s="2">
        <v>1832.6</v>
      </c>
      <c r="N23" s="47">
        <v>74.1</v>
      </c>
      <c r="O23" s="53">
        <v>0</v>
      </c>
      <c r="P23" s="54">
        <v>57.2</v>
      </c>
      <c r="Q23" s="49">
        <v>0</v>
      </c>
      <c r="R23" s="46">
        <v>0</v>
      </c>
      <c r="S23" s="35">
        <f t="shared" si="2"/>
        <v>131.3</v>
      </c>
    </row>
    <row r="24" spans="1:19" ht="13.5" thickBot="1">
      <c r="A24" s="39" t="s">
        <v>33</v>
      </c>
      <c r="B24" s="43">
        <f aca="true" t="shared" si="3" ref="B24:K24">SUM(B4:B23)</f>
        <v>28177.850000000002</v>
      </c>
      <c r="C24" s="43">
        <f t="shared" si="3"/>
        <v>6463.7</v>
      </c>
      <c r="D24" s="43">
        <f t="shared" si="3"/>
        <v>380.29999999999995</v>
      </c>
      <c r="E24" s="14">
        <f t="shared" si="3"/>
        <v>46.970000000000006</v>
      </c>
      <c r="F24" s="14">
        <f t="shared" si="3"/>
        <v>539.6899999999999</v>
      </c>
      <c r="G24" s="14">
        <f t="shared" si="3"/>
        <v>542.4000000000001</v>
      </c>
      <c r="H24" s="14">
        <f t="shared" si="3"/>
        <v>288.20000000000005</v>
      </c>
      <c r="I24" s="43">
        <f t="shared" si="3"/>
        <v>213.39000000000001</v>
      </c>
      <c r="J24" s="43">
        <f t="shared" si="3"/>
        <v>36652.5</v>
      </c>
      <c r="K24" s="43">
        <f t="shared" si="3"/>
        <v>36269</v>
      </c>
      <c r="L24" s="15">
        <f t="shared" si="1"/>
        <v>1.0105737682318232</v>
      </c>
      <c r="M24" s="2"/>
      <c r="N24" s="93">
        <f>SUM(N4:N23)</f>
        <v>593.1999999999999</v>
      </c>
      <c r="O24" s="93">
        <f>SUM(O4:O23)</f>
        <v>475.9</v>
      </c>
      <c r="P24" s="93">
        <f>SUM(P4:P23)</f>
        <v>9401.500000000004</v>
      </c>
      <c r="Q24" s="93">
        <f>SUM(Q4:Q23)</f>
        <v>86.39999999999999</v>
      </c>
      <c r="R24" s="93">
        <f>SUM(R4:R23)</f>
        <v>2.8</v>
      </c>
      <c r="S24" s="93">
        <f>N24+O24+Q24+P24+R24</f>
        <v>10559.800000000003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14" t="s">
        <v>41</v>
      </c>
      <c r="O27" s="114"/>
      <c r="P27" s="114"/>
      <c r="Q27" s="114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15" t="s">
        <v>34</v>
      </c>
      <c r="O28" s="115"/>
      <c r="P28" s="115"/>
      <c r="Q28" s="115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12">
        <v>41699</v>
      </c>
      <c r="O29" s="116">
        <f>'[1]лютий'!$D$142</f>
        <v>121970.53</v>
      </c>
      <c r="P29" s="116"/>
      <c r="Q29" s="116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13"/>
      <c r="O30" s="116"/>
      <c r="P30" s="116"/>
      <c r="Q30" s="116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'[1]лютий'!$I$142</f>
        <v>108145.31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17" t="s">
        <v>56</v>
      </c>
      <c r="P32" s="118"/>
      <c r="Q32" s="61">
        <f>'[1]лютий'!$I$141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19" t="s">
        <v>57</v>
      </c>
      <c r="P33" s="119"/>
      <c r="Q33" s="83">
        <f>'[1]лютий'!$I$139</f>
        <v>13825.22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20" t="s">
        <v>60</v>
      </c>
      <c r="P34" s="121"/>
      <c r="Q34" s="61">
        <f>'[1]лютий'!$I$140</f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14" t="s">
        <v>35</v>
      </c>
      <c r="O37" s="114"/>
      <c r="P37" s="114"/>
      <c r="Q37" s="114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98" t="s">
        <v>36</v>
      </c>
      <c r="O38" s="98"/>
      <c r="P38" s="98"/>
      <c r="Q38" s="98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12">
        <v>41699</v>
      </c>
      <c r="O39" s="122">
        <v>0</v>
      </c>
      <c r="P39" s="122"/>
      <c r="Q39" s="122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13"/>
      <c r="O40" s="122"/>
      <c r="P40" s="122"/>
      <c r="Q40" s="122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A1:L1"/>
    <mergeCell ref="N1:S1"/>
    <mergeCell ref="A2:L2"/>
    <mergeCell ref="N2:S2"/>
    <mergeCell ref="N27:Q27"/>
    <mergeCell ref="N28:Q28"/>
    <mergeCell ref="N29:N30"/>
    <mergeCell ref="O29:Q30"/>
    <mergeCell ref="N38:Q38"/>
    <mergeCell ref="N39:N40"/>
    <mergeCell ref="O39:Q40"/>
    <mergeCell ref="O32:P32"/>
    <mergeCell ref="O33:P33"/>
    <mergeCell ref="O34:P34"/>
    <mergeCell ref="N37:Q37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S46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25" sqref="Q25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00" t="s">
        <v>72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2"/>
      <c r="M1" s="1"/>
      <c r="N1" s="103" t="s">
        <v>74</v>
      </c>
      <c r="O1" s="104"/>
      <c r="P1" s="104"/>
      <c r="Q1" s="104"/>
      <c r="R1" s="104"/>
      <c r="S1" s="105"/>
    </row>
    <row r="2" spans="1:19" ht="16.5" thickBot="1">
      <c r="A2" s="106" t="s">
        <v>76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8"/>
      <c r="M2" s="1"/>
      <c r="N2" s="109" t="s">
        <v>77</v>
      </c>
      <c r="O2" s="110"/>
      <c r="P2" s="110"/>
      <c r="Q2" s="110"/>
      <c r="R2" s="110"/>
      <c r="S2" s="111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73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41701</v>
      </c>
      <c r="B4" s="42">
        <v>545.1</v>
      </c>
      <c r="C4" s="80">
        <v>75.6</v>
      </c>
      <c r="D4" s="3">
        <v>18.6</v>
      </c>
      <c r="E4" s="3">
        <v>7</v>
      </c>
      <c r="F4" s="3">
        <v>18</v>
      </c>
      <c r="G4" s="3">
        <v>0.1</v>
      </c>
      <c r="H4" s="3">
        <v>9.2</v>
      </c>
      <c r="I4" s="42">
        <f aca="true" t="shared" si="0" ref="I4:I23">J4-B4-C4-D4-E4-F4-G4-H4</f>
        <v>3.29999999999996</v>
      </c>
      <c r="J4" s="42">
        <v>676.9</v>
      </c>
      <c r="K4" s="42">
        <v>670</v>
      </c>
      <c r="L4" s="4">
        <f aca="true" t="shared" si="1" ref="L4:L24">J4/K4</f>
        <v>1.0102985074626865</v>
      </c>
      <c r="M4" s="2">
        <f>AVERAGE(J4:J13)</f>
        <v>1425.39</v>
      </c>
      <c r="N4" s="44">
        <v>28.9</v>
      </c>
      <c r="O4" s="45">
        <v>0</v>
      </c>
      <c r="P4" s="46">
        <v>93.9</v>
      </c>
      <c r="Q4" s="46">
        <v>0</v>
      </c>
      <c r="R4" s="46">
        <v>1.3</v>
      </c>
      <c r="S4" s="35">
        <f>N4+O4+Q4+P4+R4</f>
        <v>124.10000000000001</v>
      </c>
    </row>
    <row r="5" spans="1:19" ht="12.75">
      <c r="A5" s="13">
        <v>41702</v>
      </c>
      <c r="B5" s="42">
        <v>773.4</v>
      </c>
      <c r="C5" s="80">
        <v>100</v>
      </c>
      <c r="D5" s="3">
        <v>12.5</v>
      </c>
      <c r="E5" s="3">
        <v>0.9</v>
      </c>
      <c r="F5" s="3">
        <v>23.4</v>
      </c>
      <c r="G5" s="3">
        <v>0</v>
      </c>
      <c r="H5" s="3">
        <v>1.1</v>
      </c>
      <c r="I5" s="42">
        <f t="shared" si="0"/>
        <v>8.950000000000026</v>
      </c>
      <c r="J5" s="42">
        <v>920.25</v>
      </c>
      <c r="K5" s="42">
        <v>1120</v>
      </c>
      <c r="L5" s="4">
        <f t="shared" si="1"/>
        <v>0.8216517857142858</v>
      </c>
      <c r="M5" s="2">
        <v>1425.4</v>
      </c>
      <c r="N5" s="47">
        <v>1.1</v>
      </c>
      <c r="O5" s="48">
        <v>0</v>
      </c>
      <c r="P5" s="49">
        <v>99.1</v>
      </c>
      <c r="Q5" s="49">
        <v>49</v>
      </c>
      <c r="R5" s="46">
        <v>0</v>
      </c>
      <c r="S5" s="35">
        <f aca="true" t="shared" si="2" ref="S5:S23">N5+O5+Q5+P5+R5</f>
        <v>149.2</v>
      </c>
    </row>
    <row r="6" spans="1:19" ht="12.75">
      <c r="A6" s="13">
        <v>41703</v>
      </c>
      <c r="B6" s="42">
        <v>1367.9</v>
      </c>
      <c r="C6" s="80">
        <v>76.4</v>
      </c>
      <c r="D6" s="3">
        <v>0.1</v>
      </c>
      <c r="E6" s="3">
        <v>3.1</v>
      </c>
      <c r="F6" s="3">
        <v>15.7</v>
      </c>
      <c r="G6" s="3">
        <v>503.2</v>
      </c>
      <c r="H6" s="3">
        <v>16.5</v>
      </c>
      <c r="I6" s="42">
        <f t="shared" si="0"/>
        <v>0.44999999999976126</v>
      </c>
      <c r="J6" s="42">
        <v>1983.35</v>
      </c>
      <c r="K6" s="42">
        <v>1100</v>
      </c>
      <c r="L6" s="4">
        <f t="shared" si="1"/>
        <v>1.8030454545454544</v>
      </c>
      <c r="M6" s="2">
        <v>1425.4</v>
      </c>
      <c r="N6" s="50">
        <v>32.6</v>
      </c>
      <c r="O6" s="51">
        <v>0</v>
      </c>
      <c r="P6" s="52">
        <v>114.9</v>
      </c>
      <c r="Q6" s="52">
        <v>0</v>
      </c>
      <c r="R6" s="86">
        <v>0</v>
      </c>
      <c r="S6" s="35">
        <f t="shared" si="2"/>
        <v>147.5</v>
      </c>
    </row>
    <row r="7" spans="1:19" ht="12.75">
      <c r="A7" s="13">
        <v>41704</v>
      </c>
      <c r="B7" s="42">
        <v>1968</v>
      </c>
      <c r="C7" s="80">
        <v>118.2</v>
      </c>
      <c r="D7" s="3">
        <v>10.9</v>
      </c>
      <c r="E7" s="3">
        <v>7.2</v>
      </c>
      <c r="F7" s="3">
        <v>27.9</v>
      </c>
      <c r="G7" s="3">
        <v>17.1</v>
      </c>
      <c r="H7" s="3">
        <v>22.5</v>
      </c>
      <c r="I7" s="42">
        <f t="shared" si="0"/>
        <v>6.899999999999807</v>
      </c>
      <c r="J7" s="42">
        <v>2178.7</v>
      </c>
      <c r="K7" s="42">
        <v>2300</v>
      </c>
      <c r="L7" s="4">
        <f t="shared" si="1"/>
        <v>0.9472608695652173</v>
      </c>
      <c r="M7" s="2">
        <v>1425.4</v>
      </c>
      <c r="N7" s="47">
        <v>0</v>
      </c>
      <c r="O7" s="48">
        <v>0</v>
      </c>
      <c r="P7" s="49">
        <v>103.1</v>
      </c>
      <c r="Q7" s="49">
        <v>0</v>
      </c>
      <c r="R7" s="46">
        <v>0</v>
      </c>
      <c r="S7" s="35">
        <f t="shared" si="2"/>
        <v>103.1</v>
      </c>
    </row>
    <row r="8" spans="1:19" ht="12.75">
      <c r="A8" s="13">
        <v>41705</v>
      </c>
      <c r="B8" s="42">
        <v>3305.9</v>
      </c>
      <c r="C8" s="80">
        <v>51.4</v>
      </c>
      <c r="D8" s="3">
        <v>0</v>
      </c>
      <c r="E8" s="3">
        <v>5.3</v>
      </c>
      <c r="F8" s="3">
        <v>24</v>
      </c>
      <c r="G8" s="3">
        <v>0</v>
      </c>
      <c r="H8" s="3">
        <v>57.8</v>
      </c>
      <c r="I8" s="42">
        <f t="shared" si="0"/>
        <v>4.099999999999909</v>
      </c>
      <c r="J8" s="42">
        <v>3448.5</v>
      </c>
      <c r="K8" s="42">
        <v>4300</v>
      </c>
      <c r="L8" s="4">
        <f t="shared" si="1"/>
        <v>0.8019767441860465</v>
      </c>
      <c r="M8" s="2">
        <v>1425.4</v>
      </c>
      <c r="N8" s="47">
        <v>0</v>
      </c>
      <c r="O8" s="48">
        <v>0</v>
      </c>
      <c r="P8" s="49">
        <v>85</v>
      </c>
      <c r="Q8" s="49">
        <v>0</v>
      </c>
      <c r="R8" s="46">
        <v>0</v>
      </c>
      <c r="S8" s="35">
        <f t="shared" si="2"/>
        <v>85</v>
      </c>
    </row>
    <row r="9" spans="1:19" ht="12.75">
      <c r="A9" s="13">
        <v>41709</v>
      </c>
      <c r="B9" s="42">
        <v>562.6</v>
      </c>
      <c r="C9" s="80">
        <v>27</v>
      </c>
      <c r="D9" s="3">
        <v>0.1</v>
      </c>
      <c r="E9" s="3">
        <v>2.3</v>
      </c>
      <c r="F9" s="3">
        <v>110.95</v>
      </c>
      <c r="G9" s="3">
        <v>0</v>
      </c>
      <c r="H9" s="3">
        <v>14.4</v>
      </c>
      <c r="I9" s="42">
        <f t="shared" si="0"/>
        <v>7.749999999999991</v>
      </c>
      <c r="J9" s="42">
        <v>725.1</v>
      </c>
      <c r="K9" s="42">
        <v>1060</v>
      </c>
      <c r="L9" s="4">
        <f t="shared" si="1"/>
        <v>0.6840566037735849</v>
      </c>
      <c r="M9" s="2">
        <v>1425.4</v>
      </c>
      <c r="N9" s="47">
        <v>0</v>
      </c>
      <c r="O9" s="48">
        <v>0</v>
      </c>
      <c r="P9" s="49">
        <v>158.5</v>
      </c>
      <c r="Q9" s="49">
        <v>0</v>
      </c>
      <c r="R9" s="46">
        <v>0</v>
      </c>
      <c r="S9" s="35">
        <f t="shared" si="2"/>
        <v>158.5</v>
      </c>
    </row>
    <row r="10" spans="1:19" ht="12.75">
      <c r="A10" s="13">
        <v>41710</v>
      </c>
      <c r="B10" s="42">
        <v>763.5</v>
      </c>
      <c r="C10" s="80">
        <v>110.4</v>
      </c>
      <c r="D10" s="3">
        <v>0</v>
      </c>
      <c r="E10" s="3">
        <v>2.5</v>
      </c>
      <c r="F10" s="3">
        <v>110.2</v>
      </c>
      <c r="G10" s="3">
        <v>0</v>
      </c>
      <c r="H10" s="3">
        <v>1.5</v>
      </c>
      <c r="I10" s="82">
        <f t="shared" si="0"/>
        <v>3.3999999999999915</v>
      </c>
      <c r="J10" s="42">
        <v>991.5</v>
      </c>
      <c r="K10" s="56">
        <v>750</v>
      </c>
      <c r="L10" s="4">
        <f t="shared" si="1"/>
        <v>1.322</v>
      </c>
      <c r="M10" s="2">
        <v>1425.4</v>
      </c>
      <c r="N10" s="47">
        <v>0</v>
      </c>
      <c r="O10" s="48">
        <v>0</v>
      </c>
      <c r="P10" s="49">
        <v>158.5</v>
      </c>
      <c r="Q10" s="49">
        <v>0</v>
      </c>
      <c r="R10" s="46">
        <v>0</v>
      </c>
      <c r="S10" s="35">
        <f t="shared" si="2"/>
        <v>158.5</v>
      </c>
    </row>
    <row r="11" spans="1:19" ht="12.75">
      <c r="A11" s="13">
        <v>41711</v>
      </c>
      <c r="B11" s="42">
        <v>1138.1</v>
      </c>
      <c r="C11" s="80">
        <v>163.4</v>
      </c>
      <c r="D11" s="3">
        <v>0</v>
      </c>
      <c r="E11" s="3">
        <v>3.5</v>
      </c>
      <c r="F11" s="3">
        <v>81.9</v>
      </c>
      <c r="G11" s="3">
        <v>0</v>
      </c>
      <c r="H11" s="3">
        <v>6.6</v>
      </c>
      <c r="I11" s="82">
        <f t="shared" si="0"/>
        <v>1.599999999999989</v>
      </c>
      <c r="J11" s="42">
        <v>1395.1</v>
      </c>
      <c r="K11" s="42">
        <v>950</v>
      </c>
      <c r="L11" s="4">
        <f t="shared" si="1"/>
        <v>1.4685263157894737</v>
      </c>
      <c r="M11" s="2">
        <v>1425.4</v>
      </c>
      <c r="N11" s="47">
        <v>0</v>
      </c>
      <c r="O11" s="48">
        <v>0</v>
      </c>
      <c r="P11" s="49">
        <v>192.6</v>
      </c>
      <c r="Q11" s="49">
        <v>2</v>
      </c>
      <c r="R11" s="46">
        <v>0</v>
      </c>
      <c r="S11" s="35">
        <f t="shared" si="2"/>
        <v>194.6</v>
      </c>
    </row>
    <row r="12" spans="1:19" ht="12.75">
      <c r="A12" s="13">
        <v>41712</v>
      </c>
      <c r="B12" s="42">
        <v>1024.4</v>
      </c>
      <c r="C12" s="80">
        <v>157.1</v>
      </c>
      <c r="D12" s="3">
        <v>0</v>
      </c>
      <c r="E12" s="3">
        <v>2.7</v>
      </c>
      <c r="F12" s="3">
        <v>111.8</v>
      </c>
      <c r="G12" s="3">
        <v>4.3</v>
      </c>
      <c r="H12" s="3">
        <v>1.2</v>
      </c>
      <c r="I12" s="82">
        <f t="shared" si="0"/>
        <v>84.99999999999993</v>
      </c>
      <c r="J12" s="42">
        <v>1386.5</v>
      </c>
      <c r="K12" s="42">
        <v>770</v>
      </c>
      <c r="L12" s="4">
        <f t="shared" si="1"/>
        <v>1.8006493506493506</v>
      </c>
      <c r="M12" s="2">
        <v>1425.4</v>
      </c>
      <c r="N12" s="47">
        <v>0</v>
      </c>
      <c r="O12" s="48">
        <v>0</v>
      </c>
      <c r="P12" s="49">
        <v>173.1</v>
      </c>
      <c r="Q12" s="49">
        <v>17</v>
      </c>
      <c r="R12" s="46">
        <v>0.1</v>
      </c>
      <c r="S12" s="35">
        <f t="shared" si="2"/>
        <v>190.2</v>
      </c>
    </row>
    <row r="13" spans="1:19" ht="12.75">
      <c r="A13" s="13">
        <v>41715</v>
      </c>
      <c r="B13" s="42">
        <v>390.1</v>
      </c>
      <c r="C13" s="80">
        <v>134.2</v>
      </c>
      <c r="D13" s="3">
        <v>2.3</v>
      </c>
      <c r="E13" s="3">
        <v>7.2</v>
      </c>
      <c r="F13" s="3">
        <v>9.8</v>
      </c>
      <c r="G13" s="3">
        <v>0</v>
      </c>
      <c r="H13" s="3">
        <v>0.9</v>
      </c>
      <c r="I13" s="82">
        <f t="shared" si="0"/>
        <v>3.499999999999988</v>
      </c>
      <c r="J13" s="42">
        <v>548</v>
      </c>
      <c r="K13" s="42">
        <v>2100</v>
      </c>
      <c r="L13" s="4">
        <f t="shared" si="1"/>
        <v>0.26095238095238094</v>
      </c>
      <c r="M13" s="2">
        <v>1425.4</v>
      </c>
      <c r="N13" s="47">
        <v>0</v>
      </c>
      <c r="O13" s="48">
        <v>0</v>
      </c>
      <c r="P13" s="49">
        <v>237.5</v>
      </c>
      <c r="Q13" s="49">
        <v>258.9</v>
      </c>
      <c r="R13" s="46">
        <v>0</v>
      </c>
      <c r="S13" s="35">
        <f t="shared" si="2"/>
        <v>496.4</v>
      </c>
    </row>
    <row r="14" spans="1:19" ht="12.75">
      <c r="A14" s="13">
        <v>41716</v>
      </c>
      <c r="B14" s="42"/>
      <c r="C14" s="80"/>
      <c r="D14" s="3"/>
      <c r="E14" s="3"/>
      <c r="F14" s="3"/>
      <c r="G14" s="3"/>
      <c r="H14" s="3"/>
      <c r="I14" s="82">
        <f t="shared" si="0"/>
        <v>0</v>
      </c>
      <c r="J14" s="42"/>
      <c r="K14" s="42">
        <v>830</v>
      </c>
      <c r="L14" s="4">
        <f t="shared" si="1"/>
        <v>0</v>
      </c>
      <c r="M14" s="2">
        <v>1425.4</v>
      </c>
      <c r="N14" s="47"/>
      <c r="O14" s="53"/>
      <c r="P14" s="54"/>
      <c r="Q14" s="49"/>
      <c r="R14" s="46"/>
      <c r="S14" s="35">
        <f t="shared" si="2"/>
        <v>0</v>
      </c>
    </row>
    <row r="15" spans="1:19" ht="12.75">
      <c r="A15" s="13">
        <v>41717</v>
      </c>
      <c r="B15" s="42"/>
      <c r="C15" s="80"/>
      <c r="D15" s="3"/>
      <c r="E15" s="3"/>
      <c r="F15" s="3"/>
      <c r="G15" s="3"/>
      <c r="H15" s="3"/>
      <c r="I15" s="82">
        <f>J15-B15-C15-D15-E15-F15-G15-H15</f>
        <v>0</v>
      </c>
      <c r="J15" s="42"/>
      <c r="K15" s="42">
        <v>1000</v>
      </c>
      <c r="L15" s="4">
        <f t="shared" si="1"/>
        <v>0</v>
      </c>
      <c r="M15" s="2">
        <v>1425.4</v>
      </c>
      <c r="N15" s="47"/>
      <c r="O15" s="53"/>
      <c r="P15" s="54"/>
      <c r="Q15" s="49"/>
      <c r="R15" s="46"/>
      <c r="S15" s="35">
        <f t="shared" si="2"/>
        <v>0</v>
      </c>
    </row>
    <row r="16" spans="1:19" ht="12.75">
      <c r="A16" s="13">
        <v>41718</v>
      </c>
      <c r="B16" s="48"/>
      <c r="C16" s="69"/>
      <c r="D16" s="79"/>
      <c r="E16" s="79"/>
      <c r="F16" s="79"/>
      <c r="G16" s="79"/>
      <c r="H16" s="79"/>
      <c r="I16" s="69">
        <f>J16-B16-C16-D16-E16-F16-G16-H16</f>
        <v>0</v>
      </c>
      <c r="J16" s="48"/>
      <c r="K16" s="56">
        <v>2000</v>
      </c>
      <c r="L16" s="4">
        <f>J15/K16</f>
        <v>0</v>
      </c>
      <c r="M16" s="2">
        <v>1425.4</v>
      </c>
      <c r="N16" s="47"/>
      <c r="O16" s="53"/>
      <c r="P16" s="54"/>
      <c r="Q16" s="49"/>
      <c r="R16" s="46"/>
      <c r="S16" s="35">
        <f t="shared" si="2"/>
        <v>0</v>
      </c>
    </row>
    <row r="17" spans="1:19" ht="12.75">
      <c r="A17" s="13">
        <v>41719</v>
      </c>
      <c r="B17" s="42"/>
      <c r="C17" s="80"/>
      <c r="D17" s="3"/>
      <c r="E17" s="3"/>
      <c r="F17" s="3"/>
      <c r="G17" s="3"/>
      <c r="H17" s="3"/>
      <c r="I17" s="82">
        <f t="shared" si="0"/>
        <v>0</v>
      </c>
      <c r="J17" s="42"/>
      <c r="K17" s="56">
        <v>3200</v>
      </c>
      <c r="L17" s="4">
        <f t="shared" si="1"/>
        <v>0</v>
      </c>
      <c r="M17" s="2">
        <v>1425.4</v>
      </c>
      <c r="N17" s="47"/>
      <c r="O17" s="53"/>
      <c r="P17" s="54"/>
      <c r="Q17" s="49"/>
      <c r="R17" s="46"/>
      <c r="S17" s="35">
        <f t="shared" si="2"/>
        <v>0</v>
      </c>
    </row>
    <row r="18" spans="1:19" ht="12.75">
      <c r="A18" s="13">
        <v>41722</v>
      </c>
      <c r="B18" s="42"/>
      <c r="C18" s="80"/>
      <c r="D18" s="3"/>
      <c r="E18" s="3"/>
      <c r="F18" s="3"/>
      <c r="G18" s="3"/>
      <c r="H18" s="3"/>
      <c r="I18" s="82">
        <f t="shared" si="0"/>
        <v>0</v>
      </c>
      <c r="J18" s="42"/>
      <c r="K18" s="42">
        <v>1500</v>
      </c>
      <c r="L18" s="4">
        <f t="shared" si="1"/>
        <v>0</v>
      </c>
      <c r="M18" s="2">
        <v>1425.4</v>
      </c>
      <c r="N18" s="47"/>
      <c r="O18" s="53"/>
      <c r="P18" s="54"/>
      <c r="Q18" s="49"/>
      <c r="R18" s="46"/>
      <c r="S18" s="35">
        <f>N18+O18+Q18+P18+R18</f>
        <v>0</v>
      </c>
    </row>
    <row r="19" spans="1:19" ht="12.75">
      <c r="A19" s="13">
        <v>41723</v>
      </c>
      <c r="B19" s="42"/>
      <c r="C19" s="80"/>
      <c r="D19" s="3"/>
      <c r="E19" s="3"/>
      <c r="F19" s="3"/>
      <c r="G19" s="3"/>
      <c r="H19" s="3"/>
      <c r="I19" s="82">
        <f t="shared" si="0"/>
        <v>0</v>
      </c>
      <c r="J19" s="42"/>
      <c r="K19" s="42">
        <v>2200</v>
      </c>
      <c r="L19" s="4">
        <f t="shared" si="1"/>
        <v>0</v>
      </c>
      <c r="M19" s="2">
        <v>1425.4</v>
      </c>
      <c r="N19" s="47"/>
      <c r="O19" s="53"/>
      <c r="P19" s="54"/>
      <c r="Q19" s="49"/>
      <c r="R19" s="46"/>
      <c r="S19" s="35">
        <f>N19+O19+Q19+P19+R19</f>
        <v>0</v>
      </c>
    </row>
    <row r="20" spans="1:19" ht="12.75">
      <c r="A20" s="13">
        <v>41724</v>
      </c>
      <c r="B20" s="42"/>
      <c r="C20" s="80"/>
      <c r="D20" s="3"/>
      <c r="E20" s="3"/>
      <c r="F20" s="3"/>
      <c r="G20" s="3"/>
      <c r="H20" s="3"/>
      <c r="I20" s="82">
        <f t="shared" si="0"/>
        <v>0</v>
      </c>
      <c r="J20" s="42"/>
      <c r="K20" s="42">
        <v>2500</v>
      </c>
      <c r="L20" s="4">
        <f t="shared" si="1"/>
        <v>0</v>
      </c>
      <c r="M20" s="2">
        <v>1425.4</v>
      </c>
      <c r="N20" s="47"/>
      <c r="O20" s="53"/>
      <c r="P20" s="54"/>
      <c r="Q20" s="49"/>
      <c r="R20" s="46"/>
      <c r="S20" s="35">
        <f t="shared" si="2"/>
        <v>0</v>
      </c>
    </row>
    <row r="21" spans="1:19" ht="12.75">
      <c r="A21" s="13">
        <v>41725</v>
      </c>
      <c r="B21" s="42"/>
      <c r="C21" s="80"/>
      <c r="D21" s="3"/>
      <c r="E21" s="3"/>
      <c r="F21" s="3"/>
      <c r="G21" s="3"/>
      <c r="H21" s="3"/>
      <c r="I21" s="82">
        <f t="shared" si="0"/>
        <v>0</v>
      </c>
      <c r="J21" s="42"/>
      <c r="K21" s="42">
        <v>2200</v>
      </c>
      <c r="L21" s="4">
        <f t="shared" si="1"/>
        <v>0</v>
      </c>
      <c r="M21" s="2">
        <v>1425.4</v>
      </c>
      <c r="N21" s="47"/>
      <c r="O21" s="53"/>
      <c r="P21" s="54"/>
      <c r="Q21" s="49"/>
      <c r="R21" s="46"/>
      <c r="S21" s="35">
        <f t="shared" si="2"/>
        <v>0</v>
      </c>
    </row>
    <row r="22" spans="1:19" ht="12.75">
      <c r="A22" s="13">
        <v>41726</v>
      </c>
      <c r="B22" s="42"/>
      <c r="C22" s="81"/>
      <c r="D22" s="7"/>
      <c r="E22" s="7"/>
      <c r="F22" s="7"/>
      <c r="G22" s="7"/>
      <c r="H22" s="7"/>
      <c r="I22" s="82">
        <f t="shared" si="0"/>
        <v>0</v>
      </c>
      <c r="J22" s="42"/>
      <c r="K22" s="42">
        <v>2950</v>
      </c>
      <c r="L22" s="4">
        <f t="shared" si="1"/>
        <v>0</v>
      </c>
      <c r="M22" s="2">
        <v>1425.4</v>
      </c>
      <c r="N22" s="47"/>
      <c r="O22" s="53"/>
      <c r="P22" s="54"/>
      <c r="Q22" s="49"/>
      <c r="R22" s="46"/>
      <c r="S22" s="35">
        <f t="shared" si="2"/>
        <v>0</v>
      </c>
    </row>
    <row r="23" spans="1:19" ht="13.5" thickBot="1">
      <c r="A23" s="13">
        <v>41729</v>
      </c>
      <c r="B23" s="42"/>
      <c r="C23" s="81"/>
      <c r="D23" s="7"/>
      <c r="E23" s="7"/>
      <c r="F23" s="7"/>
      <c r="G23" s="7"/>
      <c r="H23" s="7"/>
      <c r="I23" s="82">
        <f t="shared" si="0"/>
        <v>0</v>
      </c>
      <c r="J23" s="42"/>
      <c r="K23" s="42">
        <v>5289.8</v>
      </c>
      <c r="L23" s="4">
        <f t="shared" si="1"/>
        <v>0</v>
      </c>
      <c r="M23" s="2">
        <v>1425.4</v>
      </c>
      <c r="N23" s="47"/>
      <c r="O23" s="53"/>
      <c r="P23" s="54"/>
      <c r="Q23" s="49"/>
      <c r="R23" s="46"/>
      <c r="S23" s="35">
        <f t="shared" si="2"/>
        <v>0</v>
      </c>
    </row>
    <row r="24" spans="1:19" ht="13.5" thickBot="1">
      <c r="A24" s="39" t="s">
        <v>33</v>
      </c>
      <c r="B24" s="43">
        <f aca="true" t="shared" si="3" ref="B24:K24">SUM(B4:B23)</f>
        <v>11839</v>
      </c>
      <c r="C24" s="43">
        <f t="shared" si="3"/>
        <v>1013.7</v>
      </c>
      <c r="D24" s="43">
        <f t="shared" si="3"/>
        <v>44.5</v>
      </c>
      <c r="E24" s="14">
        <f t="shared" si="3"/>
        <v>41.7</v>
      </c>
      <c r="F24" s="14">
        <f t="shared" si="3"/>
        <v>533.6499999999999</v>
      </c>
      <c r="G24" s="14">
        <f t="shared" si="3"/>
        <v>524.6999999999999</v>
      </c>
      <c r="H24" s="14">
        <f t="shared" si="3"/>
        <v>131.7</v>
      </c>
      <c r="I24" s="43">
        <f t="shared" si="3"/>
        <v>124.94999999999935</v>
      </c>
      <c r="J24" s="43">
        <f t="shared" si="3"/>
        <v>14253.900000000001</v>
      </c>
      <c r="K24" s="43">
        <f t="shared" si="3"/>
        <v>38789.8</v>
      </c>
      <c r="L24" s="15">
        <f t="shared" si="1"/>
        <v>0.36746515836637467</v>
      </c>
      <c r="M24" s="2"/>
      <c r="N24" s="93">
        <f>SUM(N4:N23)</f>
        <v>62.6</v>
      </c>
      <c r="O24" s="93">
        <f>SUM(O4:O23)</f>
        <v>0</v>
      </c>
      <c r="P24" s="93">
        <f>SUM(P4:P23)</f>
        <v>1416.2</v>
      </c>
      <c r="Q24" s="93">
        <f>SUM(Q4:Q23)</f>
        <v>326.9</v>
      </c>
      <c r="R24" s="93">
        <f>SUM(R4:R23)</f>
        <v>1.4000000000000001</v>
      </c>
      <c r="S24" s="93">
        <f>N24+O24+Q24+P24+R24</f>
        <v>1807.1000000000001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14" t="s">
        <v>41</v>
      </c>
      <c r="O27" s="114"/>
      <c r="P27" s="114"/>
      <c r="Q27" s="114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15" t="s">
        <v>34</v>
      </c>
      <c r="O28" s="115"/>
      <c r="P28" s="115"/>
      <c r="Q28" s="115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12">
        <v>41716</v>
      </c>
      <c r="O29" s="116">
        <f>'[1]березень'!$D$142</f>
        <v>115899.05984999999</v>
      </c>
      <c r="P29" s="116"/>
      <c r="Q29" s="116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13"/>
      <c r="O30" s="116"/>
      <c r="P30" s="116"/>
      <c r="Q30" s="116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'[1]березень'!$I$142</f>
        <v>102073.83788999998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17" t="s">
        <v>56</v>
      </c>
      <c r="P32" s="118"/>
      <c r="Q32" s="61">
        <f>'[1]березень'!$I$141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19" t="s">
        <v>57</v>
      </c>
      <c r="P33" s="119"/>
      <c r="Q33" s="83">
        <f>'[1]березень'!$I$139</f>
        <v>13825.22196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20" t="s">
        <v>60</v>
      </c>
      <c r="P34" s="121"/>
      <c r="Q34" s="61">
        <f>'[1]березень'!$I$140</f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14" t="s">
        <v>35</v>
      </c>
      <c r="O37" s="114"/>
      <c r="P37" s="114"/>
      <c r="Q37" s="114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98" t="s">
        <v>36</v>
      </c>
      <c r="O38" s="98"/>
      <c r="P38" s="98"/>
      <c r="Q38" s="98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12">
        <v>41716</v>
      </c>
      <c r="O39" s="122">
        <v>0</v>
      </c>
      <c r="P39" s="122"/>
      <c r="Q39" s="122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13"/>
      <c r="O40" s="122"/>
      <c r="P40" s="122"/>
      <c r="Q40" s="122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A1:L1"/>
    <mergeCell ref="N1:S1"/>
    <mergeCell ref="A2:L2"/>
    <mergeCell ref="N2:S2"/>
    <mergeCell ref="N27:Q27"/>
    <mergeCell ref="N28:Q28"/>
    <mergeCell ref="N29:N30"/>
    <mergeCell ref="O29:Q30"/>
    <mergeCell ref="N38:Q38"/>
    <mergeCell ref="N39:N40"/>
    <mergeCell ref="O39:Q40"/>
    <mergeCell ref="O32:P32"/>
    <mergeCell ref="O33:P33"/>
    <mergeCell ref="O34:P34"/>
    <mergeCell ref="N37:Q37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P55"/>
  <sheetViews>
    <sheetView tabSelected="1" view="pageBreakPreview" zoomScaleSheetLayoutView="100" zoomScalePageLayoutView="0" workbookViewId="0" topLeftCell="A1">
      <selection activeCell="E53" sqref="E53"/>
    </sheetView>
  </sheetViews>
  <sheetFormatPr defaultColWidth="9.00390625" defaultRowHeight="12.75"/>
  <cols>
    <col min="1" max="1" width="13.875" style="1" customWidth="1"/>
    <col min="2" max="2" width="7.875" style="1" customWidth="1"/>
    <col min="3" max="3" width="8.37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ht="31.5" customHeight="1"/>
    <row r="27" spans="1:14" ht="16.5" thickBot="1">
      <c r="A27" s="26"/>
      <c r="B27" s="130" t="s">
        <v>78</v>
      </c>
      <c r="C27" s="130"/>
      <c r="D27" s="130"/>
      <c r="E27" s="130"/>
      <c r="F27" s="130"/>
      <c r="G27" s="130"/>
      <c r="H27" s="130"/>
      <c r="I27" s="130"/>
      <c r="J27" s="130"/>
      <c r="K27" s="130"/>
      <c r="L27" s="131"/>
      <c r="M27" s="131"/>
      <c r="N27" s="131"/>
    </row>
    <row r="28" spans="1:16" ht="78.75" customHeight="1">
      <c r="A28" s="126" t="s">
        <v>40</v>
      </c>
      <c r="B28" s="132" t="s">
        <v>51</v>
      </c>
      <c r="C28" s="133"/>
      <c r="D28" s="99" t="s">
        <v>28</v>
      </c>
      <c r="E28" s="99"/>
      <c r="F28" s="128" t="s">
        <v>29</v>
      </c>
      <c r="G28" s="129"/>
      <c r="H28" s="123" t="s">
        <v>39</v>
      </c>
      <c r="I28" s="128"/>
      <c r="J28" s="123" t="s">
        <v>50</v>
      </c>
      <c r="K28" s="124"/>
      <c r="L28" s="138" t="s">
        <v>45</v>
      </c>
      <c r="M28" s="139"/>
      <c r="N28" s="140"/>
      <c r="O28" s="134" t="s">
        <v>79</v>
      </c>
      <c r="P28" s="135"/>
    </row>
    <row r="29" spans="1:16" ht="45">
      <c r="A29" s="127"/>
      <c r="B29" s="72" t="s">
        <v>75</v>
      </c>
      <c r="C29" s="28" t="s">
        <v>26</v>
      </c>
      <c r="D29" s="72" t="str">
        <f>B29</f>
        <v>план на січень-березень  2014р.</v>
      </c>
      <c r="E29" s="28" t="str">
        <f>C29</f>
        <v>факт</v>
      </c>
      <c r="F29" s="71" t="str">
        <f>B29</f>
        <v>план на січень-березень  2014р.</v>
      </c>
      <c r="G29" s="95" t="str">
        <f>C29</f>
        <v>факт</v>
      </c>
      <c r="H29" s="72" t="str">
        <f>B29</f>
        <v>план на січень-березень  2014р.</v>
      </c>
      <c r="I29" s="28" t="str">
        <f>C29</f>
        <v>факт</v>
      </c>
      <c r="J29" s="71" t="str">
        <f>B29</f>
        <v>план на січень-березень  2014р.</v>
      </c>
      <c r="K29" s="95" t="str">
        <f>C29</f>
        <v>факт</v>
      </c>
      <c r="L29" s="67" t="str">
        <f>D29</f>
        <v>план на січень-березень  2014р.</v>
      </c>
      <c r="M29" s="28" t="s">
        <v>26</v>
      </c>
      <c r="N29" s="68" t="s">
        <v>27</v>
      </c>
      <c r="O29" s="124"/>
      <c r="P29" s="128"/>
    </row>
    <row r="30" spans="1:16" ht="23.25" customHeight="1" thickBot="1">
      <c r="A30" s="66">
        <f>березень!O39</f>
        <v>0</v>
      </c>
      <c r="B30" s="73">
        <f>'[1]березень'!$E$118</f>
        <v>0</v>
      </c>
      <c r="C30" s="73">
        <f>'[1]березень'!$F$118</f>
        <v>58.77</v>
      </c>
      <c r="D30" s="74">
        <f>'[1]березень'!$E$121</f>
        <v>0</v>
      </c>
      <c r="E30" s="74">
        <f>'[1]березень'!$F$121</f>
        <v>1105.79</v>
      </c>
      <c r="F30" s="75">
        <f>'[1]березень'!$E$120</f>
        <v>0</v>
      </c>
      <c r="G30" s="76">
        <f>'[1]березень'!$F$120</f>
        <v>475.93</v>
      </c>
      <c r="H30" s="76">
        <f>'[1]березень'!$E$119</f>
        <v>18612.6</v>
      </c>
      <c r="I30" s="76">
        <f>'[1]березень'!$F$119</f>
        <v>18297.56</v>
      </c>
      <c r="J30" s="76">
        <f>'[1]березень'!$E$122</f>
        <v>0</v>
      </c>
      <c r="K30" s="96">
        <f>'[1]березень'!$F$122</f>
        <v>414.33</v>
      </c>
      <c r="L30" s="97">
        <f>H30+F30+D30+J30+B30</f>
        <v>18612.6</v>
      </c>
      <c r="M30" s="77">
        <f>I30+G30+E30+K30+C30</f>
        <v>20352.380000000005</v>
      </c>
      <c r="N30" s="78">
        <f>M30-L30</f>
        <v>1739.780000000006</v>
      </c>
      <c r="O30" s="136">
        <f>березень!O29</f>
        <v>115899.05984999999</v>
      </c>
      <c r="P30" s="137"/>
    </row>
    <row r="31" spans="1:16" ht="12.75">
      <c r="A31" s="62"/>
      <c r="B31" s="62"/>
      <c r="C31" s="62"/>
      <c r="D31" s="63"/>
      <c r="E31" s="64"/>
      <c r="F31" s="63"/>
      <c r="G31" s="64"/>
      <c r="H31" s="63"/>
      <c r="I31" s="64"/>
      <c r="J31" s="64"/>
      <c r="K31" s="64"/>
      <c r="L31" s="63"/>
      <c r="M31" s="64"/>
      <c r="N31" s="65"/>
      <c r="O31" s="99" t="s">
        <v>47</v>
      </c>
      <c r="P31" s="99"/>
    </row>
    <row r="32" spans="1:16" ht="12.75">
      <c r="A32" s="62"/>
      <c r="B32" s="62"/>
      <c r="C32" s="62"/>
      <c r="D32" s="63"/>
      <c r="E32" s="64"/>
      <c r="F32" s="63"/>
      <c r="G32" s="64"/>
      <c r="H32" s="63"/>
      <c r="I32" s="64"/>
      <c r="J32" s="64"/>
      <c r="K32" s="64"/>
      <c r="L32" s="63"/>
      <c r="M32" s="64"/>
      <c r="N32" s="65"/>
      <c r="O32" s="28" t="s">
        <v>44</v>
      </c>
      <c r="P32" s="84">
        <f>березень!Q31</f>
        <v>102073.83788999998</v>
      </c>
    </row>
    <row r="33" spans="1:16" ht="12.75">
      <c r="A33" s="62"/>
      <c r="B33" s="62"/>
      <c r="C33" s="62"/>
      <c r="D33" s="63"/>
      <c r="E33" s="64"/>
      <c r="F33" s="63"/>
      <c r="G33" s="64"/>
      <c r="H33" s="63"/>
      <c r="I33" s="64"/>
      <c r="J33" s="64"/>
      <c r="K33" s="64"/>
      <c r="L33" s="63"/>
      <c r="M33" s="64"/>
      <c r="N33" s="65"/>
      <c r="O33" s="28" t="s">
        <v>43</v>
      </c>
      <c r="P33" s="41">
        <f>березень!Q32</f>
        <v>0</v>
      </c>
    </row>
    <row r="34" spans="1:16" ht="12.75">
      <c r="A34" s="62"/>
      <c r="B34" s="62"/>
      <c r="C34" s="62"/>
      <c r="D34" s="63"/>
      <c r="E34" s="64"/>
      <c r="F34" s="63"/>
      <c r="G34" s="64"/>
      <c r="H34" s="63"/>
      <c r="I34" s="64"/>
      <c r="J34" s="64"/>
      <c r="K34" s="64"/>
      <c r="L34" s="63"/>
      <c r="M34" s="64"/>
      <c r="N34" s="65"/>
      <c r="O34" s="28" t="s">
        <v>46</v>
      </c>
      <c r="P34" s="41">
        <f>березень!Q34</f>
        <v>0</v>
      </c>
    </row>
    <row r="35" spans="15:16" ht="12.75">
      <c r="O35" s="26" t="s">
        <v>48</v>
      </c>
      <c r="P35" s="84">
        <f>березень!Q33</f>
        <v>13825.22196</v>
      </c>
    </row>
    <row r="36" spans="1:12" ht="12.75">
      <c r="A36" s="27"/>
      <c r="B36" s="27"/>
      <c r="C36" s="27"/>
      <c r="D36" s="8"/>
      <c r="E36" s="8"/>
      <c r="F36" s="8"/>
      <c r="G36" s="8"/>
      <c r="H36" s="8"/>
      <c r="I36" s="8"/>
      <c r="J36" s="8"/>
      <c r="K36" s="8"/>
      <c r="L36" s="8"/>
    </row>
    <row r="37" spans="1:12" ht="12.75">
      <c r="A37" s="27"/>
      <c r="B37" s="27"/>
      <c r="C37" s="27"/>
      <c r="D37" s="8"/>
      <c r="E37" s="8"/>
      <c r="F37" s="8"/>
      <c r="G37" s="8"/>
      <c r="H37" s="8"/>
      <c r="I37" s="8"/>
      <c r="J37" s="8"/>
      <c r="K37" s="8"/>
      <c r="L37" s="8"/>
    </row>
    <row r="38" spans="1:12" ht="12.75">
      <c r="A38" s="27"/>
      <c r="B38" s="27"/>
      <c r="C38" s="27"/>
      <c r="D38" s="8"/>
      <c r="E38" s="8"/>
      <c r="F38" s="8"/>
      <c r="G38" s="8"/>
      <c r="H38" s="8"/>
      <c r="I38" s="8"/>
      <c r="J38" s="8"/>
      <c r="K38" s="8"/>
      <c r="L38" s="8"/>
    </row>
    <row r="39" spans="1:12" ht="12.75">
      <c r="A39" s="27"/>
      <c r="B39" s="27"/>
      <c r="C39" s="27"/>
      <c r="D39" s="8"/>
      <c r="E39" s="8"/>
      <c r="F39" s="8"/>
      <c r="G39" s="8"/>
      <c r="H39" s="8"/>
      <c r="I39" s="8"/>
      <c r="J39" s="8"/>
      <c r="K39" s="8"/>
      <c r="L39" s="8"/>
    </row>
    <row r="40" spans="1:12" ht="12.75">
      <c r="A40" s="27"/>
      <c r="B40" s="27"/>
      <c r="C40" s="27"/>
      <c r="D40" s="8"/>
      <c r="E40" s="8"/>
      <c r="F40" s="8"/>
      <c r="G40" s="8"/>
      <c r="H40" s="8"/>
      <c r="I40" s="8"/>
      <c r="J40" s="8"/>
      <c r="K40" s="8"/>
      <c r="L40" s="8"/>
    </row>
    <row r="41" spans="1:3" ht="12.75">
      <c r="A41" s="25"/>
      <c r="B41" s="25"/>
      <c r="C41" s="25"/>
    </row>
    <row r="42" spans="1:3" ht="12.75">
      <c r="A42" s="25"/>
      <c r="B42" s="25"/>
      <c r="C42" s="25"/>
    </row>
    <row r="47" spans="1:16" ht="12.75">
      <c r="A47" s="5" t="s">
        <v>9</v>
      </c>
      <c r="B47" s="17">
        <f>'[1]березень'!$E$10</f>
        <v>93456.6</v>
      </c>
      <c r="C47" s="40">
        <f>'[1]березень'!$F$10</f>
        <v>66585</v>
      </c>
      <c r="F47" s="1" t="s">
        <v>25</v>
      </c>
      <c r="G47" s="8"/>
      <c r="H47" s="125"/>
      <c r="I47" s="8"/>
      <c r="J47" s="8"/>
      <c r="K47" s="8"/>
      <c r="L47" s="8"/>
      <c r="M47" s="8"/>
      <c r="N47" s="8"/>
      <c r="O47" s="8"/>
      <c r="P47" s="8"/>
    </row>
    <row r="48" spans="1:16" ht="12.75">
      <c r="A48" s="5" t="s">
        <v>2</v>
      </c>
      <c r="B48" s="17">
        <f>'[1]березень'!$E$33</f>
        <v>18858.5</v>
      </c>
      <c r="C48" s="18">
        <f>'[1]березень'!$F$33</f>
        <v>13770.67</v>
      </c>
      <c r="G48" s="8"/>
      <c r="H48" s="125"/>
      <c r="I48" s="8"/>
      <c r="J48" s="8"/>
      <c r="K48" s="8"/>
      <c r="L48" s="8"/>
      <c r="M48" s="8"/>
      <c r="N48" s="8"/>
      <c r="O48" s="8"/>
      <c r="P48" s="8"/>
    </row>
    <row r="49" spans="1:16" ht="25.5">
      <c r="A49" s="5" t="s">
        <v>37</v>
      </c>
      <c r="B49" s="17">
        <f>'[1]березень'!$E$19</f>
        <v>1228.6</v>
      </c>
      <c r="C49" s="17">
        <f>'[1]березень'!$F$19</f>
        <v>783.64</v>
      </c>
      <c r="G49" s="8"/>
      <c r="H49" s="9"/>
      <c r="I49" s="8"/>
      <c r="J49" s="8"/>
      <c r="K49" s="8"/>
      <c r="L49" s="8"/>
      <c r="M49" s="8"/>
      <c r="N49" s="8"/>
      <c r="O49" s="8"/>
      <c r="P49" s="8"/>
    </row>
    <row r="50" spans="1:16" ht="12.75">
      <c r="A50" s="5" t="s">
        <v>38</v>
      </c>
      <c r="B50" s="6">
        <f>'[1]березень'!$E$96</f>
        <v>224.5</v>
      </c>
      <c r="C50" s="6">
        <f>'[1]березень'!$F$96</f>
        <v>168.25</v>
      </c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1:16" ht="26.25" customHeight="1">
      <c r="A51" s="5" t="s">
        <v>4</v>
      </c>
      <c r="B51" s="17">
        <f>'[1]березень'!$E$56</f>
        <v>1685.1</v>
      </c>
      <c r="C51" s="17">
        <f>'[1]березень'!$F$56</f>
        <v>1601.15</v>
      </c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1:16" ht="25.5">
      <c r="A52" s="5" t="s">
        <v>5</v>
      </c>
      <c r="B52" s="17">
        <f>'[1]березень'!$E$95</f>
        <v>1676.5</v>
      </c>
      <c r="C52" s="17">
        <f>'[1]березень'!$F$95</f>
        <v>1714.63</v>
      </c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1:16" ht="25.5">
      <c r="A53" s="5" t="s">
        <v>6</v>
      </c>
      <c r="B53" s="17">
        <v>700</v>
      </c>
      <c r="C53" s="17">
        <v>625.9</v>
      </c>
      <c r="F53" s="6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1:16" ht="12.75">
      <c r="A54" s="5" t="s">
        <v>7</v>
      </c>
      <c r="B54" s="17">
        <f>B55-B47-B48-B49-B50-B51-B52-B53</f>
        <v>246.30000000001428</v>
      </c>
      <c r="C54" s="17">
        <f>C55-C47-C48-C49-C50-C51-C52-C53</f>
        <v>425.11999999998545</v>
      </c>
      <c r="F54" s="6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1:16" ht="12.75">
      <c r="A55" s="1" t="s">
        <v>10</v>
      </c>
      <c r="B55" s="12">
        <f>'[1]березень'!$E$106</f>
        <v>118076.10000000002</v>
      </c>
      <c r="C55" s="12">
        <f>'[1]березень'!$F$106</f>
        <v>85674.35999999999</v>
      </c>
      <c r="G55" s="8"/>
      <c r="H55" s="8"/>
      <c r="I55" s="8"/>
      <c r="J55" s="8"/>
      <c r="K55" s="8"/>
      <c r="L55" s="8"/>
      <c r="M55" s="8"/>
      <c r="N55" s="8"/>
      <c r="O55" s="8"/>
      <c r="P55" s="8"/>
    </row>
  </sheetData>
  <sheetProtection/>
  <mergeCells count="12">
    <mergeCell ref="B27:N27"/>
    <mergeCell ref="B28:C28"/>
    <mergeCell ref="O28:P29"/>
    <mergeCell ref="O30:P30"/>
    <mergeCell ref="L28:N28"/>
    <mergeCell ref="O31:P31"/>
    <mergeCell ref="J28:K28"/>
    <mergeCell ref="H47:H48"/>
    <mergeCell ref="A28:A29"/>
    <mergeCell ref="D28:E28"/>
    <mergeCell ref="F28:G28"/>
    <mergeCell ref="H28:I28"/>
  </mergeCells>
  <printOptions/>
  <pageMargins left="0.29" right="0.47" top="0.22" bottom="0.16" header="0.19" footer="0.23"/>
  <pageSetup fitToHeight="1" fitToWidth="1" horizontalDpi="600" verticalDpi="600" orientation="landscape" paperSize="9" scale="8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O15"/>
  <sheetViews>
    <sheetView zoomScalePageLayoutView="0" workbookViewId="0" topLeftCell="A1">
      <selection activeCell="E20" sqref="E20"/>
    </sheetView>
  </sheetViews>
  <sheetFormatPr defaultColWidth="9.00390625" defaultRowHeight="12.75"/>
  <cols>
    <col min="1" max="1" width="27.375" style="0" customWidth="1"/>
    <col min="2" max="4" width="9.125" style="21" customWidth="1"/>
    <col min="5" max="6" width="8.25390625" style="21" customWidth="1"/>
    <col min="7" max="13" width="9.125" style="21" customWidth="1"/>
    <col min="14" max="14" width="13.625" style="21" customWidth="1"/>
  </cols>
  <sheetData>
    <row r="2" ht="18" hidden="1">
      <c r="B2" s="20" t="s">
        <v>54</v>
      </c>
    </row>
    <row r="3" spans="2:7" ht="18">
      <c r="B3" s="20"/>
      <c r="G3" s="21" t="s">
        <v>68</v>
      </c>
    </row>
    <row r="4" ht="18">
      <c r="B4" s="20"/>
    </row>
    <row r="5" spans="1:14" ht="15.75">
      <c r="A5" s="10"/>
      <c r="B5" s="22" t="s">
        <v>14</v>
      </c>
      <c r="C5" s="22" t="s">
        <v>15</v>
      </c>
      <c r="D5" s="22" t="s">
        <v>11</v>
      </c>
      <c r="E5" s="22" t="s">
        <v>16</v>
      </c>
      <c r="F5" s="22" t="s">
        <v>17</v>
      </c>
      <c r="G5" s="22" t="s">
        <v>18</v>
      </c>
      <c r="H5" s="22" t="s">
        <v>19</v>
      </c>
      <c r="I5" s="22" t="s">
        <v>20</v>
      </c>
      <c r="J5" s="22" t="s">
        <v>21</v>
      </c>
      <c r="K5" s="22" t="s">
        <v>22</v>
      </c>
      <c r="L5" s="22" t="s">
        <v>12</v>
      </c>
      <c r="M5" s="22" t="s">
        <v>13</v>
      </c>
      <c r="N5" s="23" t="s">
        <v>24</v>
      </c>
    </row>
    <row r="6" spans="1:14" ht="25.5">
      <c r="A6" s="70" t="s">
        <v>58</v>
      </c>
      <c r="B6" s="16">
        <v>36828.9</v>
      </c>
      <c r="C6" s="16">
        <v>39107.1</v>
      </c>
      <c r="D6" s="16">
        <v>41859.8</v>
      </c>
      <c r="E6" s="16">
        <v>43009.5</v>
      </c>
      <c r="F6" s="16">
        <v>41425.1</v>
      </c>
      <c r="G6" s="16">
        <v>45950.2</v>
      </c>
      <c r="H6" s="16">
        <v>42063.6</v>
      </c>
      <c r="I6" s="16">
        <v>45195.7</v>
      </c>
      <c r="J6" s="16">
        <v>43598.2</v>
      </c>
      <c r="K6" s="16">
        <v>43824</v>
      </c>
      <c r="L6" s="16">
        <v>45612.2</v>
      </c>
      <c r="M6" s="16">
        <v>68565.6</v>
      </c>
      <c r="N6" s="57">
        <f>SUM(B6:M6)</f>
        <v>537039.9</v>
      </c>
    </row>
    <row r="7" spans="1:14" ht="25.5">
      <c r="A7" s="19" t="s">
        <v>80</v>
      </c>
      <c r="B7" s="24">
        <f>SUM(B8:B14)</f>
        <v>0</v>
      </c>
      <c r="C7" s="24">
        <f aca="true" t="shared" si="0" ref="C7:M7">SUM(C8:C14)</f>
        <v>0</v>
      </c>
      <c r="D7" s="24">
        <f t="shared" si="0"/>
        <v>280.26</v>
      </c>
      <c r="E7" s="24">
        <f t="shared" si="0"/>
        <v>92.12</v>
      </c>
      <c r="F7" s="24">
        <f t="shared" si="0"/>
        <v>89.87</v>
      </c>
      <c r="G7" s="24">
        <f t="shared" si="0"/>
        <v>80.76</v>
      </c>
      <c r="H7" s="24">
        <f t="shared" si="0"/>
        <v>79.88</v>
      </c>
      <c r="I7" s="24">
        <f t="shared" si="0"/>
        <v>79.68</v>
      </c>
      <c r="J7" s="24">
        <f t="shared" si="0"/>
        <v>79.85</v>
      </c>
      <c r="K7" s="24">
        <f t="shared" si="0"/>
        <v>83.7</v>
      </c>
      <c r="L7" s="24">
        <f t="shared" si="0"/>
        <v>92.99</v>
      </c>
      <c r="M7" s="24">
        <f t="shared" si="0"/>
        <v>-959.13</v>
      </c>
      <c r="N7" s="57">
        <f>SUM(B8:M14)</f>
        <v>-0.01999999999998181</v>
      </c>
    </row>
    <row r="8" spans="1:14" ht="14.25" customHeight="1">
      <c r="A8" s="36">
        <v>41712</v>
      </c>
      <c r="B8" s="37"/>
      <c r="C8" s="37"/>
      <c r="D8" s="37">
        <v>280.26</v>
      </c>
      <c r="E8" s="37">
        <v>92.12</v>
      </c>
      <c r="F8" s="37">
        <v>89.87</v>
      </c>
      <c r="G8" s="37">
        <v>80.76</v>
      </c>
      <c r="H8" s="37">
        <v>79.88</v>
      </c>
      <c r="I8" s="37">
        <v>79.68</v>
      </c>
      <c r="J8" s="37">
        <v>79.85</v>
      </c>
      <c r="K8" s="37">
        <v>83.7</v>
      </c>
      <c r="L8" s="37">
        <v>92.99</v>
      </c>
      <c r="M8" s="37">
        <v>-959.13</v>
      </c>
      <c r="N8" s="38">
        <f aca="true" t="shared" si="1" ref="N8:N15">SUM(B8:M8)</f>
        <v>-0.01999999999998181</v>
      </c>
    </row>
    <row r="9" spans="1:14" ht="12.75" hidden="1">
      <c r="A9" s="36" t="s">
        <v>69</v>
      </c>
      <c r="B9" s="37"/>
      <c r="C9" s="37"/>
      <c r="D9" s="37"/>
      <c r="E9" s="37"/>
      <c r="F9" s="37"/>
      <c r="G9" s="37">
        <v>0</v>
      </c>
      <c r="H9" s="37"/>
      <c r="I9" s="37"/>
      <c r="J9" s="37">
        <v>0</v>
      </c>
      <c r="K9" s="37">
        <v>0</v>
      </c>
      <c r="L9" s="37">
        <v>0</v>
      </c>
      <c r="M9" s="37">
        <v>0</v>
      </c>
      <c r="N9" s="38">
        <f t="shared" si="1"/>
        <v>0</v>
      </c>
    </row>
    <row r="10" spans="1:14" ht="12.75" hidden="1">
      <c r="A10" s="36" t="s">
        <v>69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8">
        <f t="shared" si="1"/>
        <v>0</v>
      </c>
    </row>
    <row r="11" spans="1:14" ht="12.75" hidden="1">
      <c r="A11" s="36" t="s">
        <v>69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8">
        <f t="shared" si="1"/>
        <v>0</v>
      </c>
    </row>
    <row r="12" spans="1:14" ht="12.75" hidden="1">
      <c r="A12" s="36" t="s">
        <v>69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8">
        <f t="shared" si="1"/>
        <v>0</v>
      </c>
    </row>
    <row r="13" spans="1:14" ht="12.75" hidden="1">
      <c r="A13" s="36" t="s">
        <v>69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8">
        <f t="shared" si="1"/>
        <v>0</v>
      </c>
    </row>
    <row r="14" spans="1:14" ht="12.75" hidden="1">
      <c r="A14" s="36" t="s">
        <v>69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8">
        <f t="shared" si="1"/>
        <v>0</v>
      </c>
    </row>
    <row r="15" spans="1:15" ht="13.5" thickBot="1">
      <c r="A15" s="11" t="s">
        <v>23</v>
      </c>
      <c r="B15" s="55">
        <f>B7+B6</f>
        <v>36828.9</v>
      </c>
      <c r="C15" s="55">
        <f aca="true" t="shared" si="2" ref="C15:M15">C7+C6</f>
        <v>39107.1</v>
      </c>
      <c r="D15" s="55">
        <f t="shared" si="2"/>
        <v>42140.060000000005</v>
      </c>
      <c r="E15" s="55">
        <f t="shared" si="2"/>
        <v>43101.62</v>
      </c>
      <c r="F15" s="55">
        <f t="shared" si="2"/>
        <v>41514.97</v>
      </c>
      <c r="G15" s="55">
        <f t="shared" si="2"/>
        <v>46030.96</v>
      </c>
      <c r="H15" s="55">
        <f t="shared" si="2"/>
        <v>42143.479999999996</v>
      </c>
      <c r="I15" s="55">
        <f t="shared" si="2"/>
        <v>45275.38</v>
      </c>
      <c r="J15" s="55">
        <f t="shared" si="2"/>
        <v>43678.049999999996</v>
      </c>
      <c r="K15" s="55">
        <f t="shared" si="2"/>
        <v>43907.7</v>
      </c>
      <c r="L15" s="55">
        <f t="shared" si="2"/>
        <v>45705.189999999995</v>
      </c>
      <c r="M15" s="55">
        <f t="shared" si="2"/>
        <v>67606.47</v>
      </c>
      <c r="N15" s="58">
        <f t="shared" si="1"/>
        <v>537039.88</v>
      </c>
      <c r="O15" s="21"/>
    </row>
  </sheetData>
  <sheetProtection/>
  <printOptions/>
  <pageMargins left="0.17" right="0.28" top="0.25" bottom="0.39" header="0.22" footer="0.2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2013-01-30T09:17:30Z</cp:lastPrinted>
  <dcterms:created xsi:type="dcterms:W3CDTF">2006-11-30T08:16:02Z</dcterms:created>
  <dcterms:modified xsi:type="dcterms:W3CDTF">2014-03-18T09:48:46Z</dcterms:modified>
  <cp:category/>
  <cp:version/>
  <cp:contentType/>
  <cp:contentStatus/>
</cp:coreProperties>
</file>